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30" windowWidth="12240" windowHeight="5535"/>
  </bookViews>
  <sheets>
    <sheet name="Assessment Tool" sheetId="4" r:id="rId1"/>
    <sheet name="Summary Analysis" sheetId="6" r:id="rId2"/>
  </sheets>
  <definedNames>
    <definedName name="Company_Name">#REF!</definedName>
    <definedName name="name">#REF!</definedName>
    <definedName name="_xlnm.Print_Titles" localSheetId="0">'Assessment Tool'!$1:$6</definedName>
    <definedName name="_xlnm.Print_Titles" localSheetId="1">'Summary Analysis'!$1:$2</definedName>
  </definedNames>
  <calcPr calcId="144525"/>
</workbook>
</file>

<file path=xl/calcChain.xml><?xml version="1.0" encoding="utf-8"?>
<calcChain xmlns="http://schemas.openxmlformats.org/spreadsheetml/2006/main">
  <c r="F63" i="4" l="1"/>
  <c r="F9" i="4" l="1"/>
  <c r="B80" i="6" l="1"/>
  <c r="B75" i="6"/>
  <c r="E73" i="6"/>
  <c r="B67" i="6"/>
  <c r="F62" i="6"/>
  <c r="B61" i="6"/>
  <c r="A1" i="6"/>
  <c r="E59" i="6"/>
  <c r="E54" i="6"/>
  <c r="B56" i="6"/>
  <c r="B51" i="6"/>
  <c r="E49" i="6"/>
  <c r="B45" i="6"/>
  <c r="E2" i="6"/>
  <c r="F127" i="4" l="1"/>
  <c r="F126" i="4"/>
  <c r="F123" i="4"/>
  <c r="F122" i="4"/>
  <c r="F106" i="4"/>
  <c r="F107" i="4"/>
  <c r="F108" i="4"/>
  <c r="F109" i="4"/>
  <c r="F105" i="4"/>
  <c r="F97" i="4"/>
  <c r="F98" i="4"/>
  <c r="F99" i="4"/>
  <c r="F100" i="4"/>
  <c r="F101" i="4"/>
  <c r="F102" i="4"/>
  <c r="F96" i="4"/>
  <c r="F91" i="4"/>
  <c r="F92" i="4"/>
  <c r="F86" i="4"/>
  <c r="F87" i="4"/>
  <c r="F85" i="4"/>
  <c r="G88" i="4" s="1"/>
  <c r="F71" i="6" s="1"/>
  <c r="F81" i="4"/>
  <c r="F82" i="4"/>
  <c r="F80" i="4"/>
  <c r="F72" i="4"/>
  <c r="F71" i="4"/>
  <c r="G73" i="4" s="1"/>
  <c r="F64" i="4"/>
  <c r="F65" i="4"/>
  <c r="F66" i="4"/>
  <c r="F67" i="4"/>
  <c r="F56" i="4"/>
  <c r="F57" i="4"/>
  <c r="F58" i="4"/>
  <c r="F59" i="4"/>
  <c r="F60" i="4"/>
  <c r="F55" i="4"/>
  <c r="F46" i="4"/>
  <c r="F47" i="4"/>
  <c r="F48" i="4"/>
  <c r="F49" i="4"/>
  <c r="F50" i="4"/>
  <c r="F51" i="4"/>
  <c r="F45" i="4"/>
  <c r="G128" i="4" l="1"/>
  <c r="G124" i="4"/>
  <c r="F68" i="6"/>
  <c r="G68" i="4"/>
  <c r="F84" i="6"/>
  <c r="F83" i="6"/>
  <c r="G103" i="4"/>
  <c r="F76" i="6" s="1"/>
  <c r="G110" i="4"/>
  <c r="G83" i="4"/>
  <c r="F70" i="6" s="1"/>
  <c r="G61" i="4"/>
  <c r="G52" i="4"/>
  <c r="F24" i="4"/>
  <c r="F25" i="4"/>
  <c r="F23" i="4"/>
  <c r="F18" i="4"/>
  <c r="F19" i="4"/>
  <c r="F20" i="4"/>
  <c r="F17" i="4"/>
  <c r="F10" i="4"/>
  <c r="F11" i="4"/>
  <c r="F12" i="4"/>
  <c r="F13" i="4"/>
  <c r="F14" i="4"/>
  <c r="F8" i="4"/>
  <c r="G69" i="4" l="1"/>
  <c r="F63" i="6"/>
  <c r="G53" i="4"/>
  <c r="F57" i="6"/>
  <c r="F59" i="6" s="1"/>
  <c r="H59" i="6" s="1"/>
  <c r="G111" i="4"/>
  <c r="F77" i="6"/>
  <c r="F78" i="6" s="1"/>
  <c r="G26" i="4"/>
  <c r="F48" i="6" s="1"/>
  <c r="H48" i="6" s="1"/>
  <c r="G15" i="4"/>
  <c r="G21" i="4"/>
  <c r="F47" i="6" s="1"/>
  <c r="F46" i="6" l="1"/>
  <c r="F49" i="6" s="1"/>
  <c r="H49" i="6" s="1"/>
  <c r="G27" i="4"/>
  <c r="F119" i="4"/>
  <c r="F118" i="4"/>
  <c r="F117" i="4"/>
  <c r="F114" i="4"/>
  <c r="F75" i="4"/>
  <c r="F76" i="4"/>
  <c r="F90" i="4"/>
  <c r="G93" i="4" s="1"/>
  <c r="F72" i="6" s="1"/>
  <c r="F29" i="4"/>
  <c r="F30" i="4"/>
  <c r="F32" i="4"/>
  <c r="F35" i="4"/>
  <c r="F36" i="4"/>
  <c r="F37" i="4"/>
  <c r="F38" i="4"/>
  <c r="F41" i="4"/>
  <c r="E25" i="6"/>
  <c r="F113" i="4"/>
  <c r="F77" i="4"/>
  <c r="F31" i="4"/>
  <c r="F40" i="4"/>
  <c r="F39" i="4"/>
  <c r="E85" i="6"/>
  <c r="E78" i="6"/>
  <c r="E65" i="6"/>
  <c r="G120" i="4" l="1"/>
  <c r="F82" i="6" s="1"/>
  <c r="H82" i="6" s="1"/>
  <c r="G115" i="4"/>
  <c r="G78" i="4"/>
  <c r="G33" i="4"/>
  <c r="G42" i="4"/>
  <c r="H84" i="6"/>
  <c r="H83" i="6"/>
  <c r="H71" i="6"/>
  <c r="H70" i="6"/>
  <c r="H47" i="6"/>
  <c r="H62" i="6"/>
  <c r="H77" i="6"/>
  <c r="H63" i="6"/>
  <c r="H72" i="6"/>
  <c r="H68" i="6"/>
  <c r="F81" i="6" l="1"/>
  <c r="H81" i="6" s="1"/>
  <c r="G129" i="4"/>
  <c r="H69" i="6"/>
  <c r="F69" i="6"/>
  <c r="F73" i="6" s="1"/>
  <c r="H73" i="6" s="1"/>
  <c r="G94" i="4"/>
  <c r="F22" i="6" s="1"/>
  <c r="F53" i="6"/>
  <c r="H53" i="6" s="1"/>
  <c r="G43" i="4"/>
  <c r="F52" i="6"/>
  <c r="F54" i="6" s="1"/>
  <c r="H54" i="6" s="1"/>
  <c r="F65" i="6"/>
  <c r="H65" i="6" s="1"/>
  <c r="H76" i="6"/>
  <c r="H78" i="6"/>
  <c r="F20" i="6"/>
  <c r="H46" i="6"/>
  <c r="F23" i="6"/>
  <c r="F21" i="6"/>
  <c r="F19" i="6"/>
  <c r="F18" i="6"/>
  <c r="F85" i="6" l="1"/>
  <c r="H85" i="6" s="1"/>
  <c r="G130" i="4"/>
  <c r="H52" i="6"/>
  <c r="F24" i="6"/>
  <c r="F25" i="6" s="1"/>
  <c r="H57" i="6"/>
</calcChain>
</file>

<file path=xl/sharedStrings.xml><?xml version="1.0" encoding="utf-8"?>
<sst xmlns="http://schemas.openxmlformats.org/spreadsheetml/2006/main" count="270" uniqueCount="255">
  <si>
    <t>People</t>
  </si>
  <si>
    <t>Process</t>
  </si>
  <si>
    <t>Information</t>
  </si>
  <si>
    <t>Planning</t>
  </si>
  <si>
    <t>Leadership</t>
  </si>
  <si>
    <t>Score</t>
  </si>
  <si>
    <t>Assessment</t>
  </si>
  <si>
    <t>Total Score</t>
  </si>
  <si>
    <t>Results</t>
  </si>
  <si>
    <t>Percentage</t>
  </si>
  <si>
    <t xml:space="preserve"> </t>
  </si>
  <si>
    <t>Color Scoring:</t>
  </si>
  <si>
    <t>Total Points</t>
  </si>
  <si>
    <t>Category</t>
  </si>
  <si>
    <t>Interpretation</t>
  </si>
  <si>
    <t>Integrated adoption of BEF with significant impact on business performance</t>
  </si>
  <si>
    <t>Aligned adopted BEF and able to link to major business performance</t>
  </si>
  <si>
    <t>Adopted BEF with sporadic achievements</t>
  </si>
  <si>
    <t>Early adopter of BEF with necessary systems/standards implemented</t>
  </si>
  <si>
    <t>Getting started with relevant health check assessment.</t>
  </si>
  <si>
    <t>SUB-TOTAL</t>
  </si>
  <si>
    <t>Dimension</t>
  </si>
  <si>
    <t>Maximum Score</t>
  </si>
  <si>
    <t>Min</t>
  </si>
  <si>
    <t>Max</t>
  </si>
  <si>
    <t>7. Results (350 Pts)</t>
  </si>
  <si>
    <t>6. Process (90 Pts)</t>
  </si>
  <si>
    <t>4. Customers (110 Pts)</t>
  </si>
  <si>
    <t xml:space="preserve">Meeting certain BEF practices but requires improvement </t>
  </si>
  <si>
    <t xml:space="preserve">            Range  Between</t>
  </si>
  <si>
    <t>Your percentage scores are highlighted in one of these three colors:</t>
  </si>
  <si>
    <t>1.0  Quick Overview</t>
  </si>
  <si>
    <t>3.0 Overall Summary Assessment Analysis</t>
  </si>
  <si>
    <t>4.0  Individual Criteria Analysis</t>
  </si>
  <si>
    <t xml:space="preserve">Exceeded practices set in BEF </t>
  </si>
  <si>
    <t xml:space="preserve">Require significant improvement </t>
  </si>
  <si>
    <r>
      <t xml:space="preserve">The Malaysia Business Excellence (MBE)  framework  with its  scoring  system  enables  an  organizations  to do regular health checks on its business management systems and processes. These health checks help the organization to identify its strengths as well as provide opportunities for  improvement in their business  excellence  journey.  The criteria are divided into 7 dimensions  of excellence namely leadership, planning, information, customers, people, process and results. Below is the color band that indicates the </t>
    </r>
    <r>
      <rPr>
        <b/>
        <sz val="16"/>
        <color indexed="8"/>
        <rFont val="Arial"/>
        <family val="2"/>
      </rPr>
      <t>OVERALL</t>
    </r>
    <r>
      <rPr>
        <sz val="16"/>
        <color indexed="8"/>
        <rFont val="Arial"/>
        <family val="2"/>
      </rPr>
      <t xml:space="preserve"> company performance based on the Business Excellence Framework (BEF) requirements.
</t>
    </r>
  </si>
  <si>
    <r>
      <t xml:space="preserve"> 2.0  </t>
    </r>
    <r>
      <rPr>
        <b/>
        <sz val="18"/>
        <color indexed="8"/>
        <rFont val="Arial"/>
        <family val="2"/>
      </rPr>
      <t>Overall Performance Analysis According To BEF Band</t>
    </r>
  </si>
  <si>
    <t>Refined adoption of BEF and demonstrated significant impact on performance and exceeding many international standards and benchmarks</t>
  </si>
  <si>
    <t>1. LEADERSHIP (150 Pts)</t>
  </si>
  <si>
    <t>2. PLANNING (90 Pts)</t>
  </si>
  <si>
    <t>3. INFORMATION (90 Pts)</t>
  </si>
  <si>
    <t>MANAGEMENT OF INFORMATION AND KNOWLEDGE (90 Pts)</t>
  </si>
  <si>
    <t>1.1.1</t>
  </si>
  <si>
    <t>1.1.2</t>
  </si>
  <si>
    <t>1.1.3</t>
  </si>
  <si>
    <t>1.1.4</t>
  </si>
  <si>
    <t>1.1.5</t>
  </si>
  <si>
    <t>1.1.6</t>
  </si>
  <si>
    <t>1.2.1</t>
  </si>
  <si>
    <t>1.2.2</t>
  </si>
  <si>
    <t>1.2.3</t>
  </si>
  <si>
    <t xml:space="preserve"> STRATEGY DEVELOPMENT (35 Pts)</t>
  </si>
  <si>
    <t>2.1.1</t>
  </si>
  <si>
    <t>2.1.2</t>
  </si>
  <si>
    <t>2.1.3</t>
  </si>
  <si>
    <t>2.1.4</t>
  </si>
  <si>
    <t xml:space="preserve"> STRATEGY DEPLOYMENT (55 Pts)</t>
  </si>
  <si>
    <t>2.2.1</t>
  </si>
  <si>
    <t>2.2.2</t>
  </si>
  <si>
    <t>2.2.3</t>
  </si>
  <si>
    <t>2.2.4</t>
  </si>
  <si>
    <t>2.2.5</t>
  </si>
  <si>
    <t>2.2.6</t>
  </si>
  <si>
    <t>2.2.7</t>
  </si>
  <si>
    <t>3.1.1</t>
  </si>
  <si>
    <t>3.1.2</t>
  </si>
  <si>
    <t>3.1.3</t>
  </si>
  <si>
    <t>3.1.4</t>
  </si>
  <si>
    <t>3.1.5</t>
  </si>
  <si>
    <t>3.1.6</t>
  </si>
  <si>
    <t>VOICE OF CUSTOMER (40 pts)</t>
  </si>
  <si>
    <t>4.1.1</t>
  </si>
  <si>
    <t>4.1.2</t>
  </si>
  <si>
    <t>4.1.3</t>
  </si>
  <si>
    <t>4.1.4</t>
  </si>
  <si>
    <t>4.2.1</t>
  </si>
  <si>
    <t>4.2.3</t>
  </si>
  <si>
    <t>5. PEOPLE (120 Pts)</t>
  </si>
  <si>
    <t>HUMAN RESOURCE PLANNING (25 Pts)</t>
  </si>
  <si>
    <t>5.1.1</t>
  </si>
  <si>
    <t>5.1.2</t>
  </si>
  <si>
    <t>5.2.1</t>
  </si>
  <si>
    <t>5.2.2</t>
  </si>
  <si>
    <t>5.2.3</t>
  </si>
  <si>
    <t>5.3.3</t>
  </si>
  <si>
    <t>5.3.2</t>
  </si>
  <si>
    <t>5.4.1</t>
  </si>
  <si>
    <t>5.4.2</t>
  </si>
  <si>
    <t>5.4.3</t>
  </si>
  <si>
    <t>5.5.1</t>
  </si>
  <si>
    <t>5.5.2</t>
  </si>
  <si>
    <t>5.5.3</t>
  </si>
  <si>
    <t>6.1.1</t>
  </si>
  <si>
    <t>6.1.2</t>
  </si>
  <si>
    <t>6.1.4</t>
  </si>
  <si>
    <t>6.2.1</t>
  </si>
  <si>
    <t>6.2.2</t>
  </si>
  <si>
    <t>6.2.3</t>
  </si>
  <si>
    <t>6.2.4</t>
  </si>
  <si>
    <t>6.2.5</t>
  </si>
  <si>
    <t>7.1.1</t>
  </si>
  <si>
    <t>7.1.2</t>
  </si>
  <si>
    <t>7.2.1</t>
  </si>
  <si>
    <t>7.2.2</t>
  </si>
  <si>
    <t>7.2.3</t>
  </si>
  <si>
    <t>7.3.1</t>
  </si>
  <si>
    <t>7.3.2</t>
  </si>
  <si>
    <t>7.4.1</t>
  </si>
  <si>
    <t>7.4.2</t>
  </si>
  <si>
    <t>5.3.1</t>
  </si>
  <si>
    <t>Organisation:</t>
  </si>
  <si>
    <t>SCORING</t>
  </si>
  <si>
    <t>Develop the organization’s vision, mission, values and ethics that focus on key stakeholders, learning and innovation.</t>
  </si>
  <si>
    <t>Communicate the vision, mission, values and ethics to stakeholders (Employees, customers, suppliers/partners and other external parties).</t>
  </si>
  <si>
    <t>Translate organization values into policies, practices and behaviors.</t>
  </si>
  <si>
    <t>Nurture a desired culture that supports innovation, learning and achievement of the organization’s objectives.</t>
  </si>
  <si>
    <t>Undertake initiative to achieve a desired culture.</t>
  </si>
  <si>
    <t>Evaluate, measure and improve their personal leadership and involvement in meeting organizational vision, mission, values and ethics</t>
  </si>
  <si>
    <t>Ensure senior leaders involvement to develop its future leaders for organizational sustainability.</t>
  </si>
  <si>
    <t>1.1.7</t>
  </si>
  <si>
    <t>GOVERNANCE   (30 Pts)</t>
  </si>
  <si>
    <t>Establish system for governance with a clearly defined purpose and role.</t>
  </si>
  <si>
    <t>Ensure management accountability for the organization’s actions and independence in audits.</t>
  </si>
  <si>
    <t>Effectively evaluate top management performance from the perspective of key stakeholder interests and take appropriate action as required.</t>
  </si>
  <si>
    <t>Regularly review governance system to ensure that it meets key stakeholders’ interests.</t>
  </si>
  <si>
    <t>1.2.4</t>
  </si>
  <si>
    <t>SOCIETAL RESPONSIBILITIES  (30 Pts)</t>
  </si>
  <si>
    <t>Develop policies and practices in relation to its contribution to the community and environmental sustainability in which it operates.</t>
  </si>
  <si>
    <t>Inculcate a culture that supports involvement of employees and key stakeholders in achieving the goals.</t>
  </si>
  <si>
    <t>Evaluate and improve senior leaders’ and employees’ contribution to the community and environment.</t>
  </si>
  <si>
    <t>1.3.1</t>
  </si>
  <si>
    <t>1.3.2</t>
  </si>
  <si>
    <t>1.3.3</t>
  </si>
  <si>
    <t>Criteria</t>
  </si>
  <si>
    <t>Identify strategic challenges and develop strategic plan using internal and external information (employees, customers, partners, suppliers, stakeholders and competitors).</t>
  </si>
  <si>
    <t>Establish both short term and long term organizational plans and goals.</t>
  </si>
  <si>
    <t>Develop organization goals based on customers’ requirements and relevant benchmarks.</t>
  </si>
  <si>
    <t>Get employees to participate in the strategic planning processes.</t>
  </si>
  <si>
    <t>Deploy and disseminate action plans aligned to strategies and goals.</t>
  </si>
  <si>
    <t>Allocate resources (financial, human and other resources) to support the accomplishment of the action plans.</t>
  </si>
  <si>
    <t>Set targets for employees that are linked to strategies and goals.</t>
  </si>
  <si>
    <t>Manage risks associated with action plans for business sustainability</t>
  </si>
  <si>
    <t>Measure and review organizations’ performance against plans.</t>
  </si>
  <si>
    <t>Review the relevance of the plans with respect to external changes.</t>
  </si>
  <si>
    <t>Evaluate and improve organization strategic planning processes.</t>
  </si>
  <si>
    <t>Select and gather information to support decision making and improve organizational performance.</t>
  </si>
  <si>
    <t>Ensure performance data is interpreted correctly and presented using appropriate format or medium.</t>
  </si>
  <si>
    <t>Use information to generate knowledge for planning, decision making, continuous improvement and innovation.</t>
  </si>
  <si>
    <t>Identify and share best practices throughout organization to improve performance.</t>
  </si>
  <si>
    <t>Ensure hardware and software is reliable, secure and user-friendly to support the application of knowledge.</t>
  </si>
  <si>
    <t>Evaluate and improve the management of information and knowledge.</t>
  </si>
  <si>
    <t>Use comparative and benchmarking information to improve organizational performance.</t>
  </si>
  <si>
    <t>3.1.7</t>
  </si>
  <si>
    <t>4.1.5</t>
  </si>
  <si>
    <t>4.1.6</t>
  </si>
  <si>
    <t>Determine the key customers, markets and segments.</t>
  </si>
  <si>
    <t>Determine current and future customers’ needs and expectations, including competitors’ customers using well-defined approach.</t>
  </si>
  <si>
    <t>Determine customer satisfaction and dissatisfaction.</t>
  </si>
  <si>
    <t>Ensure the measurement of customer satisfaction and dissatisfaction capture actionable information.</t>
  </si>
  <si>
    <t>Establish appropriate listening posts and methods according to different customers and market segments.</t>
  </si>
  <si>
    <t>Seek immediate and actionable feedback from customer on the quality of products, customer supports and transactions.</t>
  </si>
  <si>
    <t>4.2.2</t>
  </si>
  <si>
    <t>4.2.4</t>
  </si>
  <si>
    <t>4.2.5</t>
  </si>
  <si>
    <t>CUSTOMER ENGAGEMENT AND SATISFACTION  (70 Pts)</t>
  </si>
  <si>
    <t>Establish effective customer engagement, complaint and feedback mechanism or system to build customer loyalty.</t>
  </si>
  <si>
    <t>Assess and improve overall organizational quality performance to delight customers.</t>
  </si>
  <si>
    <t>Manage effective customers’ relationship.</t>
  </si>
  <si>
    <t>Incorporate customers’ needs and complaints into strategic and improvement plans.</t>
  </si>
  <si>
    <t>Ensure continuous improvement of the customers’ engagement system.</t>
  </si>
  <si>
    <t>Establish human resource plan aligned to organizational vision, mission, strategy &amp; action plan and goal</t>
  </si>
  <si>
    <t>Review human resource plan to address organizational challenges.</t>
  </si>
  <si>
    <t>EMPLOYEE ENGAGEMENT  (30 Pts)</t>
  </si>
  <si>
    <t>Develop strategies to strengthen employees’ engagement initiatives.</t>
  </si>
  <si>
    <t>Establish mechanisms to encourage employees’ engagement in innovation initiatives.</t>
  </si>
  <si>
    <t>Evaluate and improve the strategies and mechanisms deployed to strengthen employees’ engagement.</t>
  </si>
  <si>
    <t>LEARNING AND CAREER PROGRESSION  (30 Pts)</t>
  </si>
  <si>
    <t>Identify and develop employees’ capabilities and capacities at all levels to meet organizational current and future requirements.</t>
  </si>
  <si>
    <t>Manage and implement effective career progression for your employees.</t>
  </si>
  <si>
    <t>Evaluate, review and improvised the effectiveness of learning and development programs as well as career progression system.</t>
  </si>
  <si>
    <t>EMPLOYEE WELL-BEING AND SATISFACTION  (20 Pts)</t>
  </si>
  <si>
    <t>BENEFITS AND APPRAISAL SYSTEM  (15 Pts)</t>
  </si>
  <si>
    <t>Initiatives taken to promote employees well-being and satisfaction.</t>
  </si>
  <si>
    <t>Assess employees’ well-being and satisfaction.</t>
  </si>
  <si>
    <t>Evaluate and improve organization approach to enhance employees’ well-being and satisfaction.</t>
  </si>
  <si>
    <t>Implement performance appraisal system that is aligned to organizational objectives and goals.</t>
  </si>
  <si>
    <t>Establish recognition and reward system based on productivity.</t>
  </si>
  <si>
    <t>Evaluate and improve performance appraisal, recognition and reward system.</t>
  </si>
  <si>
    <t>WORK PROCESSES  (50 Pts)</t>
  </si>
  <si>
    <t>6.1.3</t>
  </si>
  <si>
    <t>6.1.5</t>
  </si>
  <si>
    <t>6.1.6</t>
  </si>
  <si>
    <t>6.1.7</t>
  </si>
  <si>
    <t>Identify key products and its requirements according to customers’ and stakeholders’ requirements.</t>
  </si>
  <si>
    <t>Incorporate critical requirements of customers and stakeholders during the design or enhancement of processes.</t>
  </si>
  <si>
    <t>Establish the work processes to meet key requirements of the customers, stakeholders and meeting requirements of safe working environment and emergency preparedness.</t>
  </si>
  <si>
    <t>Measure and improve the performance of the work processes.</t>
  </si>
  <si>
    <t>Determine the key support processes and their key requirements.</t>
  </si>
  <si>
    <t>Identify key measures of the key support processes.</t>
  </si>
  <si>
    <t>Design and improve key processes for higher productivity, cost reduction, quality of products and services for enhancement of customer satisfaction</t>
  </si>
  <si>
    <t>SUPPLY CHAIN MANAGEMENT  (40 Pts)</t>
  </si>
  <si>
    <t>Identify and select qualified suppliers and partners that fit into the organisation’s strategy.</t>
  </si>
  <si>
    <t>Establish an effective communication system for supplier and partners’ continuous improvement.</t>
  </si>
  <si>
    <t>Evaluate supplier and partners’ performance to ensure requirements are met.</t>
  </si>
  <si>
    <t>Provide organization requirements and performance feedback to suppliers and partners.</t>
  </si>
  <si>
    <t>Partnering with suppliers and partners to improve their capabilities in meeting business requirements.</t>
  </si>
  <si>
    <t>CUSTOMER RESULT  (85 Pts)</t>
  </si>
  <si>
    <t>FINANCIAL AND MARKET RESULT (95 Pts)</t>
  </si>
  <si>
    <t>PEOPLE RESULT (85 Pts)</t>
  </si>
  <si>
    <t>PROCESS RESULT (85 Pts)</t>
  </si>
  <si>
    <t>Indication of customers’ engagement and satisfaction determined.</t>
  </si>
  <si>
    <t>Performance trends and targets of customers’ engagement and satisfaction measured, benchmarked and met.</t>
  </si>
  <si>
    <t>Key indicators for financial and market performance determined.</t>
  </si>
  <si>
    <t>Performance trends and targets for financial and market measured, benchmarked and met.</t>
  </si>
  <si>
    <t>Productivity performance measured and benchmarked.</t>
  </si>
  <si>
    <t>Key indicators for people performance determined.</t>
  </si>
  <si>
    <t>Performance trends and targets for people measured, benchmarked and met.</t>
  </si>
  <si>
    <t>Key indicators for process performance determined.</t>
  </si>
  <si>
    <t>Performance trends and targets for process measured, benchmarked and met.</t>
  </si>
  <si>
    <t>TOTAL POINTS</t>
  </si>
  <si>
    <t>ABC Sdn Bhd</t>
  </si>
  <si>
    <t>Band Color</t>
  </si>
  <si>
    <t>Excellent</t>
  </si>
  <si>
    <t>Best in Class</t>
  </si>
  <si>
    <t>Good Practice Achiever</t>
  </si>
  <si>
    <t>Practitioner</t>
  </si>
  <si>
    <t>System Implementer</t>
  </si>
  <si>
    <t>Initial Adopter</t>
  </si>
  <si>
    <t xml:space="preserve">Customer </t>
  </si>
  <si>
    <t xml:space="preserve">SENIOR LEADERSHIP (90 Pts) </t>
  </si>
  <si>
    <t xml:space="preserve">    Your Score</t>
  </si>
  <si>
    <t>TOTAL</t>
  </si>
  <si>
    <t>Senior Leadership</t>
  </si>
  <si>
    <t>Governance</t>
  </si>
  <si>
    <t>Societal Responsibilities</t>
  </si>
  <si>
    <t>Strategy Development</t>
  </si>
  <si>
    <t>Strategy Deployment</t>
  </si>
  <si>
    <t>Management of Information and Knowledge</t>
  </si>
  <si>
    <t>Voice of Customer</t>
  </si>
  <si>
    <t>Customer Engagement and Satisfaction</t>
  </si>
  <si>
    <t>Human Resource Planning</t>
  </si>
  <si>
    <t>Employee Engagement</t>
  </si>
  <si>
    <t>Learning and Career Progression</t>
  </si>
  <si>
    <t>Employee Wellbeing and Satisfaction</t>
  </si>
  <si>
    <t>Benefits and Appraisal Systems</t>
  </si>
  <si>
    <t xml:space="preserve">Work Processes </t>
  </si>
  <si>
    <t>Supply Chain Management</t>
  </si>
  <si>
    <t>Customer Result</t>
  </si>
  <si>
    <t>Financial and Market Result</t>
  </si>
  <si>
    <t>People Result</t>
  </si>
  <si>
    <t>Process Result</t>
  </si>
  <si>
    <t>Company Score</t>
  </si>
  <si>
    <t>ANUGERAH KECEMERLANGAN INDUSTRI (AKI) 2016</t>
  </si>
  <si>
    <t xml:space="preserve">Scoring Summary For: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</si>
</sst>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9" x14ac:knownFonts="1">
    <font>
      <sz val="11"/>
      <color theme="1"/>
      <name val="Calibri"/>
      <family val="2"/>
      <scheme val="minor"/>
    </font>
    <font>
      <i/>
      <sz val="14"/>
      <name val="Arial"/>
      <family val="2"/>
    </font>
    <font>
      <b/>
      <sz val="12"/>
      <name val="Arial"/>
      <family val="2"/>
    </font>
    <font>
      <b/>
      <sz val="16"/>
      <color indexed="8"/>
      <name val="Arial"/>
      <family val="2"/>
    </font>
    <font>
      <b/>
      <sz val="16"/>
      <name val="Arial"/>
      <family val="2"/>
    </font>
    <font>
      <sz val="16"/>
      <color indexed="8"/>
      <name val="Arial"/>
      <family val="2"/>
    </font>
    <font>
      <sz val="16"/>
      <name val="Arial"/>
      <family val="2"/>
    </font>
    <font>
      <b/>
      <sz val="18"/>
      <color indexed="8"/>
      <name val="Arial"/>
      <family val="2"/>
    </font>
    <font>
      <b/>
      <sz val="18"/>
      <name val="Arial"/>
      <family val="2"/>
    </font>
    <font>
      <b/>
      <u/>
      <sz val="18"/>
      <name val="Arial"/>
      <family val="2"/>
    </font>
    <font>
      <b/>
      <i/>
      <sz val="18"/>
      <color indexed="10"/>
      <name val="Arial"/>
      <family val="2"/>
    </font>
    <font>
      <sz val="14"/>
      <color indexed="8"/>
      <name val="Calibri"/>
      <family val="2"/>
    </font>
    <font>
      <sz val="12"/>
      <color indexed="8"/>
      <name val="Arial"/>
      <family val="2"/>
    </font>
    <font>
      <b/>
      <sz val="16"/>
      <color indexed="8"/>
      <name val="Arial"/>
      <family val="2"/>
    </font>
    <font>
      <sz val="18"/>
      <color indexed="8"/>
      <name val="Arial"/>
      <family val="2"/>
    </font>
    <font>
      <sz val="16"/>
      <color indexed="8"/>
      <name val="Arial"/>
      <family val="2"/>
    </font>
    <font>
      <sz val="20"/>
      <color indexed="8"/>
      <name val="Arial"/>
      <family val="2"/>
    </font>
    <font>
      <b/>
      <sz val="18"/>
      <color indexed="8"/>
      <name val="Arial"/>
      <family val="2"/>
    </font>
    <font>
      <sz val="18"/>
      <color indexed="8"/>
      <name val="Calibri"/>
      <family val="2"/>
    </font>
    <font>
      <b/>
      <sz val="18"/>
      <color indexed="8"/>
      <name val="Calibri"/>
      <family val="2"/>
    </font>
    <font>
      <sz val="11"/>
      <color theme="1"/>
      <name val="Trebuchet MS"/>
      <family val="2"/>
    </font>
    <font>
      <sz val="11"/>
      <color indexed="8"/>
      <name val="Trebuchet MS"/>
      <family val="2"/>
    </font>
    <font>
      <b/>
      <sz val="11"/>
      <color theme="0"/>
      <name val="Trebuchet MS"/>
      <family val="2"/>
    </font>
    <font>
      <b/>
      <sz val="11"/>
      <color theme="1"/>
      <name val="Trebuchet MS"/>
      <family val="2"/>
    </font>
    <font>
      <sz val="11"/>
      <name val="Trebuchet MS"/>
      <family val="2"/>
    </font>
    <font>
      <sz val="11"/>
      <color indexed="9"/>
      <name val="Trebuchet MS"/>
      <family val="2"/>
    </font>
    <font>
      <b/>
      <sz val="11"/>
      <name val="Trebuchet MS"/>
      <family val="2"/>
    </font>
    <font>
      <b/>
      <sz val="11"/>
      <color indexed="8"/>
      <name val="Trebuchet MS"/>
      <family val="2"/>
    </font>
    <font>
      <sz val="20"/>
      <color theme="1"/>
      <name val="Trebuchet MS"/>
      <family val="2"/>
    </font>
    <font>
      <sz val="14"/>
      <color indexed="8"/>
      <name val="Trebuchet MS"/>
      <family val="2"/>
    </font>
    <font>
      <sz val="20"/>
      <color indexed="8"/>
      <name val="Trebuchet MS"/>
      <family val="2"/>
    </font>
    <font>
      <b/>
      <sz val="11"/>
      <color theme="1"/>
      <name val="Calibri"/>
      <family val="2"/>
      <scheme val="minor"/>
    </font>
    <font>
      <b/>
      <sz val="18"/>
      <color indexed="8"/>
      <name val="Calibri"/>
      <family val="2"/>
      <scheme val="minor"/>
    </font>
    <font>
      <sz val="18"/>
      <color indexed="8"/>
      <name val="Calibri"/>
      <family val="2"/>
      <scheme val="minor"/>
    </font>
    <font>
      <sz val="18"/>
      <name val="Calibri"/>
      <family val="2"/>
      <scheme val="minor"/>
    </font>
    <font>
      <b/>
      <sz val="18"/>
      <name val="Calibri"/>
      <family val="2"/>
      <scheme val="minor"/>
    </font>
    <font>
      <sz val="18"/>
      <color theme="1"/>
      <name val="Calibri"/>
      <family val="2"/>
      <scheme val="minor"/>
    </font>
    <font>
      <sz val="26"/>
      <color theme="1"/>
      <name val="Calibri"/>
      <family val="2"/>
      <scheme val="minor"/>
    </font>
    <font>
      <sz val="20"/>
      <name val="Arial"/>
      <family val="2"/>
    </font>
  </fonts>
  <fills count="7">
    <fill>
      <patternFill patternType="none"/>
    </fill>
    <fill>
      <patternFill patternType="gray125"/>
    </fill>
    <fill>
      <patternFill patternType="solid">
        <fgColor rgb="FF002060"/>
        <bgColor indexed="64"/>
      </patternFill>
    </fill>
    <fill>
      <patternFill patternType="solid">
        <fgColor theme="4" tint="0.79998168889431442"/>
        <bgColor indexed="64"/>
      </patternFill>
    </fill>
    <fill>
      <patternFill patternType="solid">
        <fgColor rgb="FFFFFF00"/>
        <bgColor indexed="64"/>
      </patternFill>
    </fill>
    <fill>
      <patternFill patternType="solid">
        <fgColor rgb="FFFF0000"/>
        <bgColor indexed="64"/>
      </patternFill>
    </fill>
    <fill>
      <patternFill patternType="solid">
        <fgColor rgb="FF99FF33"/>
        <bgColor indexed="64"/>
      </patternFill>
    </fill>
  </fills>
  <borders count="38">
    <border>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right/>
      <top style="thin">
        <color theme="4"/>
      </top>
      <bottom style="double">
        <color theme="4"/>
      </bottom>
      <diagonal/>
    </border>
    <border>
      <left style="thin">
        <color theme="4"/>
      </left>
      <right style="thin">
        <color theme="4"/>
      </right>
      <top style="thin">
        <color theme="4"/>
      </top>
      <bottom style="thin">
        <color theme="4"/>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style="thin">
        <color theme="4"/>
      </top>
      <bottom style="double">
        <color theme="4"/>
      </bottom>
      <diagonal/>
    </border>
    <border>
      <left/>
      <right/>
      <top/>
      <bottom style="thin">
        <color theme="4"/>
      </bottom>
      <diagonal/>
    </border>
    <border>
      <left style="thin">
        <color theme="4"/>
      </left>
      <right style="thin">
        <color theme="4"/>
      </right>
      <top/>
      <bottom style="thin">
        <color theme="4"/>
      </bottom>
      <diagonal/>
    </border>
    <border>
      <left style="thin">
        <color theme="4"/>
      </left>
      <right/>
      <top style="thin">
        <color theme="4"/>
      </top>
      <bottom style="double">
        <color theme="4"/>
      </bottom>
      <diagonal/>
    </border>
    <border>
      <left/>
      <right style="thin">
        <color theme="4"/>
      </right>
      <top style="thin">
        <color theme="4"/>
      </top>
      <bottom style="double">
        <color theme="4"/>
      </bottom>
      <diagonal/>
    </border>
    <border>
      <left style="thin">
        <color theme="4"/>
      </left>
      <right style="thin">
        <color theme="4"/>
      </right>
      <top style="thin">
        <color theme="4"/>
      </top>
      <bottom/>
      <diagonal/>
    </border>
    <border>
      <left style="thin">
        <color theme="4"/>
      </left>
      <right/>
      <top/>
      <bottom/>
      <diagonal/>
    </border>
    <border>
      <left/>
      <right style="thin">
        <color theme="4"/>
      </right>
      <top/>
      <bottom/>
      <diagonal/>
    </border>
    <border>
      <left style="thin">
        <color theme="4"/>
      </left>
      <right style="thin">
        <color theme="4"/>
      </right>
      <top/>
      <bottom/>
      <diagonal/>
    </border>
    <border>
      <left style="thin">
        <color theme="4"/>
      </left>
      <right/>
      <top style="double">
        <color theme="4"/>
      </top>
      <bottom style="thin">
        <color theme="4"/>
      </bottom>
      <diagonal/>
    </border>
    <border>
      <left/>
      <right/>
      <top style="double">
        <color theme="4"/>
      </top>
      <bottom style="thin">
        <color theme="4"/>
      </bottom>
      <diagonal/>
    </border>
    <border>
      <left/>
      <right style="thin">
        <color theme="4"/>
      </right>
      <top style="double">
        <color theme="4"/>
      </top>
      <bottom style="thin">
        <color theme="4"/>
      </bottom>
      <diagonal/>
    </border>
    <border>
      <left style="thin">
        <color theme="4"/>
      </left>
      <right/>
      <top style="double">
        <color theme="4"/>
      </top>
      <bottom/>
      <diagonal/>
    </border>
    <border>
      <left/>
      <right/>
      <top style="double">
        <color theme="4"/>
      </top>
      <bottom/>
      <diagonal/>
    </border>
    <border>
      <left/>
      <right style="thin">
        <color theme="4"/>
      </right>
      <top style="double">
        <color theme="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theme="4"/>
      </right>
      <top style="thin">
        <color theme="4"/>
      </top>
      <bottom/>
      <diagonal/>
    </border>
    <border>
      <left/>
      <right/>
      <top/>
      <bottom style="double">
        <color indexed="64"/>
      </bottom>
      <diagonal/>
    </border>
  </borders>
  <cellStyleXfs count="1">
    <xf numFmtId="0" fontId="0" fillId="0" borderId="0"/>
  </cellStyleXfs>
  <cellXfs count="243">
    <xf numFmtId="0" fontId="0" fillId="0" borderId="0" xfId="0"/>
    <xf numFmtId="0" fontId="0" fillId="0" borderId="0" xfId="0" applyFill="1"/>
    <xf numFmtId="0" fontId="20" fillId="0" borderId="0" xfId="0" applyFont="1" applyAlignment="1">
      <alignment vertical="center"/>
    </xf>
    <xf numFmtId="0" fontId="21" fillId="0" borderId="0" xfId="0" applyFont="1" applyAlignment="1">
      <alignment horizontal="center" vertical="center"/>
    </xf>
    <xf numFmtId="0" fontId="21" fillId="0" borderId="0" xfId="0" applyFont="1" applyAlignment="1">
      <alignment vertical="center"/>
    </xf>
    <xf numFmtId="1" fontId="20" fillId="0" borderId="0" xfId="0" applyNumberFormat="1" applyFont="1" applyAlignment="1">
      <alignment vertical="center"/>
    </xf>
    <xf numFmtId="0" fontId="24" fillId="0" borderId="13" xfId="0" applyFont="1" applyFill="1" applyBorder="1" applyAlignment="1">
      <alignment horizontal="center" vertical="center"/>
    </xf>
    <xf numFmtId="0" fontId="20" fillId="0" borderId="13" xfId="0" applyFont="1" applyBorder="1"/>
    <xf numFmtId="0" fontId="21" fillId="0" borderId="13" xfId="0" applyFont="1" applyBorder="1" applyAlignment="1">
      <alignment horizontal="center" vertical="center"/>
    </xf>
    <xf numFmtId="0" fontId="20" fillId="0" borderId="13" xfId="0" applyFont="1" applyBorder="1" applyAlignment="1">
      <alignment horizontal="left" vertical="center" wrapText="1"/>
    </xf>
    <xf numFmtId="164" fontId="21" fillId="0" borderId="13" xfId="0" applyNumberFormat="1" applyFont="1" applyFill="1" applyBorder="1" applyAlignment="1">
      <alignment horizontal="center" vertical="center"/>
    </xf>
    <xf numFmtId="1" fontId="21" fillId="0" borderId="13" xfId="0" applyNumberFormat="1" applyFont="1" applyFill="1" applyBorder="1" applyAlignment="1">
      <alignment horizontal="center" vertical="center"/>
    </xf>
    <xf numFmtId="0" fontId="22" fillId="2" borderId="13" xfId="0" applyFont="1" applyFill="1" applyBorder="1" applyAlignment="1">
      <alignment horizontal="center" vertical="center"/>
    </xf>
    <xf numFmtId="0" fontId="22" fillId="2" borderId="13" xfId="0" applyFont="1" applyFill="1" applyBorder="1" applyAlignment="1">
      <alignment horizontal="center" vertical="center" wrapText="1"/>
    </xf>
    <xf numFmtId="1" fontId="22" fillId="2" borderId="13" xfId="0" applyNumberFormat="1" applyFont="1" applyFill="1" applyBorder="1" applyAlignment="1">
      <alignment horizontal="center" vertical="center" wrapText="1"/>
    </xf>
    <xf numFmtId="0" fontId="21" fillId="0" borderId="13" xfId="0" applyFont="1" applyFill="1" applyBorder="1" applyAlignment="1">
      <alignment horizontal="center" vertical="center"/>
    </xf>
    <xf numFmtId="1" fontId="21" fillId="0" borderId="13" xfId="0" applyNumberFormat="1" applyFont="1" applyFill="1" applyBorder="1" applyAlignment="1">
      <alignment horizontal="center" vertical="center" wrapText="1"/>
    </xf>
    <xf numFmtId="0" fontId="20" fillId="0" borderId="13" xfId="0" applyFont="1" applyFill="1" applyBorder="1" applyAlignment="1">
      <alignment horizontal="left" vertical="center" wrapText="1"/>
    </xf>
    <xf numFmtId="0" fontId="23" fillId="0" borderId="0" xfId="0" applyFont="1" applyAlignment="1">
      <alignment vertical="center"/>
    </xf>
    <xf numFmtId="0" fontId="20" fillId="0" borderId="13" xfId="0" applyFont="1" applyFill="1" applyBorder="1" applyAlignment="1">
      <alignment vertical="center"/>
    </xf>
    <xf numFmtId="0" fontId="21" fillId="0" borderId="0" xfId="0" applyFont="1" applyBorder="1" applyAlignment="1">
      <alignment vertical="center"/>
    </xf>
    <xf numFmtId="0" fontId="20" fillId="0" borderId="0" xfId="0" applyFont="1" applyBorder="1" applyAlignment="1">
      <alignment vertical="center"/>
    </xf>
    <xf numFmtId="0" fontId="20" fillId="0" borderId="13" xfId="0" applyFont="1" applyBorder="1" applyAlignment="1">
      <alignment vertical="center"/>
    </xf>
    <xf numFmtId="0" fontId="21" fillId="0" borderId="0" xfId="0" applyFont="1" applyAlignment="1">
      <alignment vertical="center" wrapText="1"/>
    </xf>
    <xf numFmtId="0" fontId="21" fillId="0" borderId="0" xfId="0" applyFont="1" applyBorder="1" applyAlignment="1">
      <alignment vertical="center" wrapText="1"/>
    </xf>
    <xf numFmtId="0" fontId="20" fillId="0" borderId="13" xfId="0" applyFont="1" applyFill="1" applyBorder="1" applyAlignment="1">
      <alignment horizontal="left" vertical="center"/>
    </xf>
    <xf numFmtId="0" fontId="20" fillId="0" borderId="13" xfId="0" applyFont="1" applyFill="1" applyBorder="1" applyAlignment="1">
      <alignment horizontal="center" vertical="center"/>
    </xf>
    <xf numFmtId="0" fontId="21" fillId="0" borderId="13" xfId="0" applyFont="1" applyBorder="1" applyAlignment="1">
      <alignment horizontal="center" vertical="center"/>
    </xf>
    <xf numFmtId="164" fontId="21" fillId="0" borderId="13" xfId="0" applyNumberFormat="1" applyFont="1" applyBorder="1" applyAlignment="1">
      <alignment horizontal="center" vertical="center"/>
    </xf>
    <xf numFmtId="1" fontId="21" fillId="0" borderId="13" xfId="0" applyNumberFormat="1" applyFont="1" applyBorder="1" applyAlignment="1">
      <alignment horizontal="center" vertical="center" wrapText="1"/>
    </xf>
    <xf numFmtId="1" fontId="21" fillId="0" borderId="13" xfId="0" applyNumberFormat="1" applyFont="1" applyBorder="1" applyAlignment="1">
      <alignment horizontal="center" vertical="center"/>
    </xf>
    <xf numFmtId="164" fontId="21" fillId="0" borderId="13" xfId="0" applyNumberFormat="1" applyFont="1" applyBorder="1" applyAlignment="1">
      <alignment horizontal="center" vertical="center" wrapText="1"/>
    </xf>
    <xf numFmtId="0" fontId="20" fillId="0" borderId="13" xfId="0" applyFont="1" applyBorder="1" applyAlignment="1">
      <alignment horizontal="center" vertical="center"/>
    </xf>
    <xf numFmtId="0" fontId="20" fillId="0" borderId="13" xfId="0" applyFont="1" applyBorder="1" applyAlignment="1">
      <alignment vertical="center" wrapText="1"/>
    </xf>
    <xf numFmtId="0" fontId="20" fillId="0" borderId="17" xfId="0" applyFont="1" applyBorder="1" applyAlignment="1">
      <alignment vertical="center"/>
    </xf>
    <xf numFmtId="0" fontId="20" fillId="0" borderId="17" xfId="0" applyFont="1" applyBorder="1" applyAlignment="1">
      <alignment horizontal="center" vertical="center"/>
    </xf>
    <xf numFmtId="0" fontId="21" fillId="0" borderId="17" xfId="0" applyFont="1" applyBorder="1" applyAlignment="1">
      <alignment horizontal="center" vertical="center"/>
    </xf>
    <xf numFmtId="1" fontId="21" fillId="0" borderId="17" xfId="0" applyNumberFormat="1" applyFont="1" applyBorder="1" applyAlignment="1">
      <alignment horizontal="center" vertical="center"/>
    </xf>
    <xf numFmtId="164" fontId="21" fillId="0" borderId="17" xfId="0" applyNumberFormat="1" applyFont="1" applyBorder="1" applyAlignment="1">
      <alignment horizontal="center" vertical="center"/>
    </xf>
    <xf numFmtId="0" fontId="20" fillId="0" borderId="0" xfId="0" applyFont="1" applyAlignment="1">
      <alignment vertical="center" wrapText="1"/>
    </xf>
    <xf numFmtId="0" fontId="24" fillId="0" borderId="13" xfId="0" applyFont="1" applyBorder="1" applyAlignment="1">
      <alignment horizontal="center" vertical="center"/>
    </xf>
    <xf numFmtId="0" fontId="21" fillId="0" borderId="13" xfId="0" applyFont="1" applyBorder="1" applyAlignment="1">
      <alignment vertical="center" wrapText="1"/>
    </xf>
    <xf numFmtId="0" fontId="20" fillId="0" borderId="0" xfId="0" applyFont="1" applyAlignment="1">
      <alignment horizontal="center" vertical="center"/>
    </xf>
    <xf numFmtId="0" fontId="20" fillId="0" borderId="18" xfId="0" applyFont="1" applyBorder="1" applyAlignment="1">
      <alignment vertical="center"/>
    </xf>
    <xf numFmtId="0" fontId="20" fillId="0" borderId="18" xfId="0" applyFont="1" applyBorder="1" applyAlignment="1">
      <alignment horizontal="center" vertical="center"/>
    </xf>
    <xf numFmtId="0" fontId="20" fillId="0" borderId="13" xfId="0" applyFont="1" applyBorder="1" applyAlignment="1">
      <alignment horizontal="justify" vertical="center" wrapText="1"/>
    </xf>
    <xf numFmtId="0" fontId="25" fillId="0" borderId="13" xfId="0" applyFont="1" applyFill="1" applyBorder="1" applyAlignment="1">
      <alignment horizontal="center" vertical="center"/>
    </xf>
    <xf numFmtId="1" fontId="20" fillId="0" borderId="17" xfId="0" applyNumberFormat="1" applyFont="1" applyBorder="1" applyAlignment="1">
      <alignment horizontal="center" vertical="center"/>
    </xf>
    <xf numFmtId="164" fontId="20" fillId="0" borderId="17" xfId="0" applyNumberFormat="1" applyFont="1" applyBorder="1" applyAlignment="1">
      <alignment vertical="center"/>
    </xf>
    <xf numFmtId="0" fontId="14" fillId="0" borderId="0" xfId="0" applyFont="1" applyFill="1"/>
    <xf numFmtId="0" fontId="11" fillId="0" borderId="0" xfId="0" applyFont="1" applyFill="1" applyBorder="1"/>
    <xf numFmtId="0" fontId="0" fillId="0" borderId="0" xfId="0" applyFill="1" applyBorder="1"/>
    <xf numFmtId="0" fontId="8" fillId="0" borderId="0" xfId="0" applyFont="1" applyFill="1" applyBorder="1"/>
    <xf numFmtId="0" fontId="14" fillId="0" borderId="0" xfId="0" applyFont="1" applyFill="1" applyBorder="1"/>
    <xf numFmtId="0" fontId="11" fillId="0" borderId="0" xfId="0" applyFont="1" applyFill="1" applyBorder="1" applyAlignment="1">
      <alignment horizontal="left" vertical="top" wrapText="1"/>
    </xf>
    <xf numFmtId="0" fontId="12" fillId="0" borderId="0" xfId="0" applyFont="1" applyFill="1" applyBorder="1"/>
    <xf numFmtId="0" fontId="1" fillId="0" borderId="0" xfId="0" applyFont="1" applyFill="1" applyBorder="1" applyAlignment="1">
      <alignment horizontal="left"/>
    </xf>
    <xf numFmtId="0" fontId="6" fillId="0" borderId="10" xfId="0" applyFont="1" applyFill="1" applyBorder="1" applyAlignment="1">
      <alignment horizontal="center"/>
    </xf>
    <xf numFmtId="164" fontId="2" fillId="0" borderId="0" xfId="0" applyNumberFormat="1" applyFont="1" applyFill="1" applyBorder="1"/>
    <xf numFmtId="0" fontId="2" fillId="0" borderId="0" xfId="0" applyFont="1" applyFill="1" applyBorder="1"/>
    <xf numFmtId="0" fontId="2" fillId="0" borderId="0" xfId="0" applyFont="1" applyFill="1" applyBorder="1" applyAlignment="1">
      <alignment horizontal="center"/>
    </xf>
    <xf numFmtId="1" fontId="2" fillId="0" borderId="0" xfId="0" applyNumberFormat="1" applyFont="1" applyFill="1" applyBorder="1" applyAlignment="1">
      <alignment horizontal="center"/>
    </xf>
    <xf numFmtId="164" fontId="11" fillId="0" borderId="0" xfId="0" applyNumberFormat="1" applyFont="1" applyFill="1" applyBorder="1"/>
    <xf numFmtId="0" fontId="17" fillId="0" borderId="0" xfId="0" applyFont="1" applyFill="1" applyBorder="1"/>
    <xf numFmtId="0" fontId="9" fillId="0" borderId="0" xfId="0" applyFont="1" applyFill="1" applyBorder="1"/>
    <xf numFmtId="0" fontId="18" fillId="0" borderId="0" xfId="0" applyFont="1" applyFill="1" applyBorder="1"/>
    <xf numFmtId="0" fontId="10" fillId="0" borderId="0" xfId="0" applyFont="1" applyFill="1" applyBorder="1"/>
    <xf numFmtId="0" fontId="19" fillId="0" borderId="0" xfId="0" applyFont="1" applyFill="1" applyBorder="1"/>
    <xf numFmtId="9" fontId="14" fillId="0" borderId="0" xfId="0" applyNumberFormat="1" applyFont="1" applyFill="1" applyBorder="1"/>
    <xf numFmtId="0" fontId="14" fillId="0" borderId="0" xfId="0" applyFont="1" applyFill="1" applyAlignment="1">
      <alignment horizontal="center"/>
    </xf>
    <xf numFmtId="0" fontId="17" fillId="0" borderId="0" xfId="0" applyFont="1" applyFill="1" applyBorder="1" applyAlignment="1">
      <alignment horizontal="left"/>
    </xf>
    <xf numFmtId="0" fontId="13" fillId="0" borderId="0" xfId="0" applyFont="1" applyFill="1" applyBorder="1"/>
    <xf numFmtId="0" fontId="4" fillId="0" borderId="32" xfId="0" applyFont="1" applyFill="1" applyBorder="1" applyAlignment="1">
      <alignment horizontal="center"/>
    </xf>
    <xf numFmtId="0" fontId="15" fillId="0" borderId="33" xfId="0" applyFont="1" applyFill="1" applyBorder="1" applyAlignment="1">
      <alignment horizontal="center" vertical="center"/>
    </xf>
    <xf numFmtId="0" fontId="15" fillId="0" borderId="34" xfId="0" applyFont="1" applyFill="1" applyBorder="1" applyAlignment="1">
      <alignment horizontal="center" vertical="center"/>
    </xf>
    <xf numFmtId="164" fontId="12" fillId="0" borderId="33" xfId="0" applyNumberFormat="1" applyFont="1" applyFill="1" applyBorder="1"/>
    <xf numFmtId="0" fontId="5" fillId="0" borderId="35" xfId="0" applyFont="1" applyFill="1" applyBorder="1" applyAlignment="1">
      <alignment horizontal="center" vertical="center"/>
    </xf>
    <xf numFmtId="0" fontId="13" fillId="0" borderId="9" xfId="0" applyFont="1" applyFill="1" applyBorder="1" applyAlignment="1">
      <alignment horizontal="center" vertical="center"/>
    </xf>
    <xf numFmtId="0" fontId="13" fillId="0" borderId="3" xfId="0" applyFont="1" applyFill="1" applyBorder="1" applyAlignment="1">
      <alignment horizontal="center" vertical="center"/>
    </xf>
    <xf numFmtId="164" fontId="12" fillId="0" borderId="4" xfId="0" applyNumberFormat="1" applyFont="1" applyFill="1" applyBorder="1"/>
    <xf numFmtId="0" fontId="15" fillId="0" borderId="4" xfId="0" applyFont="1" applyFill="1" applyBorder="1" applyAlignment="1">
      <alignment horizontal="center" vertical="center"/>
    </xf>
    <xf numFmtId="0" fontId="15" fillId="0" borderId="1" xfId="0" applyFont="1" applyFill="1" applyBorder="1" applyAlignment="1">
      <alignment horizontal="center" vertical="center"/>
    </xf>
    <xf numFmtId="0" fontId="5" fillId="0" borderId="5" xfId="0" applyFont="1" applyFill="1" applyBorder="1" applyAlignment="1">
      <alignment horizontal="center" vertical="center"/>
    </xf>
    <xf numFmtId="0" fontId="17" fillId="0" borderId="0" xfId="0" applyFont="1" applyFill="1" applyBorder="1" applyAlignment="1">
      <alignment horizontal="left" vertical="top"/>
    </xf>
    <xf numFmtId="0" fontId="17" fillId="0" borderId="0" xfId="0" applyFont="1" applyFill="1" applyBorder="1" applyAlignment="1">
      <alignment horizontal="left" vertical="top" wrapText="1"/>
    </xf>
    <xf numFmtId="0" fontId="24" fillId="0" borderId="16" xfId="0" applyFont="1" applyFill="1" applyBorder="1" applyAlignment="1">
      <alignment horizontal="center" vertical="center"/>
    </xf>
    <xf numFmtId="0" fontId="20" fillId="0" borderId="16" xfId="0" applyFont="1" applyBorder="1" applyAlignment="1">
      <alignment vertical="center"/>
    </xf>
    <xf numFmtId="0" fontId="20" fillId="0" borderId="36" xfId="0" applyFont="1" applyBorder="1" applyAlignment="1">
      <alignment vertical="center"/>
    </xf>
    <xf numFmtId="0" fontId="20" fillId="0" borderId="22" xfId="0" applyFont="1" applyBorder="1" applyAlignment="1">
      <alignment horizontal="center" vertical="center"/>
    </xf>
    <xf numFmtId="0" fontId="20" fillId="0" borderId="22" xfId="0" applyFont="1" applyBorder="1" applyAlignment="1">
      <alignment vertical="center" wrapText="1"/>
    </xf>
    <xf numFmtId="0" fontId="21" fillId="0" borderId="22" xfId="0" applyFont="1" applyBorder="1" applyAlignment="1">
      <alignment horizontal="center" vertical="center"/>
    </xf>
    <xf numFmtId="1" fontId="21" fillId="0" borderId="22" xfId="0" applyNumberFormat="1" applyFont="1" applyBorder="1" applyAlignment="1">
      <alignment horizontal="center" vertical="center"/>
    </xf>
    <xf numFmtId="164" fontId="6" fillId="0" borderId="11" xfId="0" applyNumberFormat="1" applyFont="1" applyFill="1" applyBorder="1" applyAlignment="1">
      <alignment horizontal="center"/>
    </xf>
    <xf numFmtId="0" fontId="6" fillId="0" borderId="2" xfId="0" applyFont="1" applyFill="1" applyBorder="1"/>
    <xf numFmtId="164" fontId="6" fillId="0" borderId="9" xfId="0" applyNumberFormat="1" applyFont="1" applyFill="1" applyBorder="1" applyAlignment="1">
      <alignment horizontal="center"/>
    </xf>
    <xf numFmtId="0" fontId="6" fillId="0" borderId="3" xfId="0" applyFont="1" applyFill="1" applyBorder="1"/>
    <xf numFmtId="0" fontId="4" fillId="0" borderId="32" xfId="0" applyFont="1" applyFill="1" applyBorder="1" applyAlignment="1">
      <alignment horizontal="center" vertical="center" wrapText="1"/>
    </xf>
    <xf numFmtId="0" fontId="6" fillId="0" borderId="8" xfId="0" applyFont="1" applyFill="1" applyBorder="1" applyAlignment="1">
      <alignment horizontal="center"/>
    </xf>
    <xf numFmtId="1" fontId="6" fillId="0" borderId="10" xfId="0" applyNumberFormat="1" applyFont="1" applyFill="1" applyBorder="1" applyAlignment="1">
      <alignment horizontal="center"/>
    </xf>
    <xf numFmtId="1" fontId="6" fillId="0" borderId="8" xfId="0" applyNumberFormat="1" applyFont="1" applyFill="1" applyBorder="1" applyAlignment="1">
      <alignment horizontal="center"/>
    </xf>
    <xf numFmtId="164" fontId="4" fillId="0" borderId="33" xfId="0" applyNumberFormat="1" applyFont="1" applyFill="1" applyBorder="1"/>
    <xf numFmtId="0" fontId="4" fillId="0" borderId="35" xfId="0" applyFont="1" applyFill="1" applyBorder="1" applyAlignment="1">
      <alignment horizontal="center"/>
    </xf>
    <xf numFmtId="1" fontId="4" fillId="0" borderId="34" xfId="0" applyNumberFormat="1" applyFont="1" applyFill="1" applyBorder="1" applyAlignment="1">
      <alignment horizontal="center"/>
    </xf>
    <xf numFmtId="0" fontId="18" fillId="6" borderId="0" xfId="0" applyFont="1" applyFill="1" applyBorder="1"/>
    <xf numFmtId="0" fontId="18" fillId="4" borderId="0" xfId="0" applyFont="1" applyFill="1" applyBorder="1"/>
    <xf numFmtId="0" fontId="18" fillId="5" borderId="0" xfId="0" applyFont="1" applyFill="1" applyBorder="1"/>
    <xf numFmtId="0" fontId="5" fillId="0" borderId="0" xfId="0" applyFont="1" applyFill="1" applyBorder="1"/>
    <xf numFmtId="1" fontId="12" fillId="0" borderId="0" xfId="0" applyNumberFormat="1" applyFont="1" applyFill="1" applyBorder="1"/>
    <xf numFmtId="0" fontId="32" fillId="0" borderId="0" xfId="0" applyFont="1" applyFill="1" applyBorder="1"/>
    <xf numFmtId="0" fontId="33" fillId="0" borderId="0" xfId="0" applyFont="1" applyFill="1" applyBorder="1"/>
    <xf numFmtId="0" fontId="34" fillId="0" borderId="0" xfId="0" applyFont="1" applyFill="1" applyBorder="1"/>
    <xf numFmtId="0" fontId="32" fillId="0" borderId="0" xfId="0" applyFont="1" applyFill="1" applyBorder="1" applyAlignment="1"/>
    <xf numFmtId="0" fontId="34" fillId="0" borderId="0" xfId="0" applyFont="1" applyFill="1" applyBorder="1" applyAlignment="1">
      <alignment horizontal="center"/>
    </xf>
    <xf numFmtId="164" fontId="34" fillId="0" borderId="0" xfId="0" applyNumberFormat="1" applyFont="1" applyFill="1" applyBorder="1" applyAlignment="1">
      <alignment horizontal="center"/>
    </xf>
    <xf numFmtId="9" fontId="34" fillId="0" borderId="0" xfId="0" applyNumberFormat="1" applyFont="1" applyFill="1" applyBorder="1" applyAlignment="1">
      <alignment horizontal="center"/>
    </xf>
    <xf numFmtId="0" fontId="33" fillId="0" borderId="0" xfId="0" applyFont="1" applyFill="1" applyBorder="1" applyAlignment="1"/>
    <xf numFmtId="0" fontId="33" fillId="0" borderId="0" xfId="0" applyFont="1" applyFill="1" applyBorder="1" applyAlignment="1">
      <alignment horizontal="center"/>
    </xf>
    <xf numFmtId="164" fontId="33" fillId="0" borderId="0" xfId="0" applyNumberFormat="1" applyFont="1" applyFill="1" applyBorder="1" applyAlignment="1">
      <alignment horizontal="center"/>
    </xf>
    <xf numFmtId="0" fontId="32" fillId="0" borderId="0" xfId="0" applyFont="1" applyFill="1" applyBorder="1" applyAlignment="1">
      <alignment horizontal="center"/>
    </xf>
    <xf numFmtId="1" fontId="32" fillId="0" borderId="0" xfId="0" applyNumberFormat="1" applyFont="1" applyFill="1" applyBorder="1" applyAlignment="1">
      <alignment horizontal="center"/>
    </xf>
    <xf numFmtId="0" fontId="36" fillId="0" borderId="0" xfId="0" applyFont="1" applyFill="1" applyBorder="1"/>
    <xf numFmtId="0" fontId="34" fillId="0" borderId="0" xfId="0" applyFont="1" applyFill="1" applyBorder="1" applyAlignment="1">
      <alignment horizontal="left"/>
    </xf>
    <xf numFmtId="1" fontId="34" fillId="0" borderId="0" xfId="0" applyNumberFormat="1" applyFont="1" applyFill="1" applyBorder="1" applyAlignment="1">
      <alignment horizontal="center"/>
    </xf>
    <xf numFmtId="0" fontId="34" fillId="0" borderId="37" xfId="0" applyFont="1" applyFill="1" applyBorder="1"/>
    <xf numFmtId="0" fontId="34" fillId="0" borderId="37" xfId="0" applyFont="1" applyFill="1" applyBorder="1" applyAlignment="1">
      <alignment horizontal="left"/>
    </xf>
    <xf numFmtId="0" fontId="33" fillId="0" borderId="37" xfId="0" applyFont="1" applyFill="1" applyBorder="1" applyAlignment="1">
      <alignment horizontal="left"/>
    </xf>
    <xf numFmtId="0" fontId="33" fillId="0" borderId="37" xfId="0" applyFont="1" applyFill="1" applyBorder="1" applyAlignment="1">
      <alignment horizontal="center"/>
    </xf>
    <xf numFmtId="164" fontId="33" fillId="0" borderId="37" xfId="0" applyNumberFormat="1" applyFont="1" applyFill="1" applyBorder="1" applyAlignment="1">
      <alignment horizontal="center"/>
    </xf>
    <xf numFmtId="0" fontId="33" fillId="0" borderId="37" xfId="0" applyFont="1" applyFill="1" applyBorder="1"/>
    <xf numFmtId="9" fontId="34" fillId="0" borderId="37" xfId="0" applyNumberFormat="1" applyFont="1" applyFill="1" applyBorder="1" applyAlignment="1">
      <alignment horizontal="center"/>
    </xf>
    <xf numFmtId="0" fontId="33" fillId="0" borderId="0" xfId="0" quotePrefix="1" applyFont="1" applyFill="1" applyBorder="1" applyAlignment="1"/>
    <xf numFmtId="0" fontId="0" fillId="0" borderId="0" xfId="0" applyFont="1" applyFill="1"/>
    <xf numFmtId="1" fontId="33" fillId="0" borderId="37" xfId="0" applyNumberFormat="1" applyFont="1" applyFill="1" applyBorder="1" applyAlignment="1">
      <alignment horizontal="center"/>
    </xf>
    <xf numFmtId="0" fontId="5" fillId="0" borderId="0" xfId="0" applyFont="1" applyFill="1" applyBorder="1" applyAlignment="1">
      <alignment vertical="top" wrapText="1"/>
    </xf>
    <xf numFmtId="0" fontId="36" fillId="0" borderId="0" xfId="0" applyFont="1" applyFill="1"/>
    <xf numFmtId="0" fontId="32" fillId="0" borderId="0" xfId="0" applyFont="1" applyFill="1" applyBorder="1" applyAlignment="1">
      <alignment horizontal="left"/>
    </xf>
    <xf numFmtId="2" fontId="32" fillId="0" borderId="0" xfId="0" applyNumberFormat="1" applyFont="1" applyFill="1" applyBorder="1" applyAlignment="1">
      <alignment horizontal="center"/>
    </xf>
    <xf numFmtId="0" fontId="35" fillId="0" borderId="6" xfId="0" applyFont="1" applyFill="1" applyBorder="1" applyAlignment="1">
      <alignment horizontal="center" wrapText="1"/>
    </xf>
    <xf numFmtId="0" fontId="35" fillId="0" borderId="6" xfId="0" applyFont="1" applyFill="1" applyBorder="1" applyAlignment="1">
      <alignment horizontal="center"/>
    </xf>
    <xf numFmtId="0" fontId="31" fillId="0" borderId="0" xfId="0" applyFont="1" applyFill="1"/>
    <xf numFmtId="9" fontId="35" fillId="0" borderId="0" xfId="0" applyNumberFormat="1" applyFont="1" applyFill="1" applyBorder="1" applyAlignment="1">
      <alignment horizontal="center"/>
    </xf>
    <xf numFmtId="0" fontId="33" fillId="0" borderId="0" xfId="0" applyFont="1" applyFill="1" applyBorder="1" applyAlignment="1">
      <alignment vertical="top"/>
    </xf>
    <xf numFmtId="0" fontId="33" fillId="0" borderId="0" xfId="0" applyFont="1" applyFill="1" applyBorder="1" applyAlignment="1">
      <alignment horizontal="center" vertical="top"/>
    </xf>
    <xf numFmtId="164" fontId="33" fillId="0" borderId="0" xfId="0" applyNumberFormat="1" applyFont="1" applyFill="1" applyBorder="1" applyAlignment="1">
      <alignment horizontal="center" vertical="top"/>
    </xf>
    <xf numFmtId="9" fontId="34" fillId="0" borderId="0" xfId="0" applyNumberFormat="1" applyFont="1" applyFill="1" applyBorder="1" applyAlignment="1">
      <alignment horizontal="center" vertical="top"/>
    </xf>
    <xf numFmtId="0" fontId="36" fillId="0" borderId="37" xfId="0" applyFont="1" applyFill="1" applyBorder="1"/>
    <xf numFmtId="164" fontId="21" fillId="0" borderId="13" xfId="0" applyNumberFormat="1" applyFont="1" applyBorder="1" applyAlignment="1" applyProtection="1">
      <alignment horizontal="center" vertical="center"/>
      <protection locked="0"/>
    </xf>
    <xf numFmtId="164" fontId="21" fillId="0" borderId="13" xfId="0" applyNumberFormat="1" applyFont="1" applyFill="1" applyBorder="1" applyAlignment="1" applyProtection="1">
      <alignment horizontal="center" vertical="center"/>
    </xf>
    <xf numFmtId="1" fontId="21" fillId="3" borderId="13" xfId="0" applyNumberFormat="1" applyFont="1" applyFill="1" applyBorder="1" applyAlignment="1" applyProtection="1">
      <alignment horizontal="center" vertical="center"/>
      <protection locked="0"/>
    </xf>
    <xf numFmtId="164" fontId="21" fillId="0" borderId="17" xfId="0" applyNumberFormat="1" applyFont="1" applyFill="1" applyBorder="1" applyAlignment="1" applyProtection="1">
      <alignment horizontal="center" vertical="center"/>
    </xf>
    <xf numFmtId="1" fontId="26" fillId="0" borderId="25" xfId="0" applyNumberFormat="1" applyFont="1" applyFill="1" applyBorder="1" applyAlignment="1" applyProtection="1">
      <alignment horizontal="center" vertical="center"/>
    </xf>
    <xf numFmtId="164" fontId="21" fillId="0" borderId="13" xfId="0" applyNumberFormat="1" applyFont="1" applyBorder="1" applyAlignment="1" applyProtection="1">
      <alignment horizontal="center" vertical="center"/>
    </xf>
    <xf numFmtId="164" fontId="21" fillId="0" borderId="13" xfId="0" applyNumberFormat="1" applyFont="1" applyBorder="1" applyAlignment="1" applyProtection="1">
      <alignment horizontal="center" vertical="center" wrapText="1"/>
    </xf>
    <xf numFmtId="164" fontId="21" fillId="0" borderId="17" xfId="0" applyNumberFormat="1" applyFont="1" applyBorder="1" applyAlignment="1" applyProtection="1">
      <alignment horizontal="center" vertical="center"/>
    </xf>
    <xf numFmtId="1" fontId="27" fillId="0" borderId="25" xfId="0" applyNumberFormat="1" applyFont="1" applyBorder="1" applyAlignment="1" applyProtection="1">
      <alignment horizontal="center" vertical="center" wrapText="1"/>
    </xf>
    <xf numFmtId="164" fontId="21" fillId="0" borderId="22" xfId="0" applyNumberFormat="1" applyFont="1" applyBorder="1" applyAlignment="1" applyProtection="1">
      <alignment horizontal="center" vertical="center"/>
    </xf>
    <xf numFmtId="1" fontId="27" fillId="0" borderId="13" xfId="0" applyNumberFormat="1" applyFont="1" applyBorder="1" applyAlignment="1" applyProtection="1">
      <alignment horizontal="center" vertical="center"/>
    </xf>
    <xf numFmtId="1" fontId="27" fillId="0" borderId="25" xfId="0" applyNumberFormat="1" applyFont="1" applyBorder="1" applyAlignment="1" applyProtection="1">
      <alignment horizontal="center" vertical="center"/>
    </xf>
    <xf numFmtId="1" fontId="27" fillId="0" borderId="19" xfId="0" applyNumberFormat="1" applyFont="1" applyBorder="1" applyAlignment="1" applyProtection="1">
      <alignment horizontal="center" vertical="center"/>
    </xf>
    <xf numFmtId="164" fontId="21" fillId="0" borderId="17" xfId="0" applyNumberFormat="1" applyFont="1" applyBorder="1" applyAlignment="1" applyProtection="1">
      <alignment horizontal="center" vertical="center" wrapText="1"/>
    </xf>
    <xf numFmtId="164" fontId="20" fillId="0" borderId="17" xfId="0" applyNumberFormat="1" applyFont="1" applyBorder="1" applyAlignment="1" applyProtection="1">
      <alignment horizontal="center" vertical="center"/>
    </xf>
    <xf numFmtId="1" fontId="23" fillId="0" borderId="13" xfId="0" applyNumberFormat="1" applyFont="1" applyBorder="1" applyAlignment="1" applyProtection="1">
      <alignment horizontal="center" vertical="center"/>
    </xf>
    <xf numFmtId="0" fontId="29" fillId="0" borderId="18" xfId="0" applyFont="1" applyFill="1" applyBorder="1" applyAlignment="1" applyProtection="1">
      <alignment horizontal="left" vertical="center"/>
      <protection locked="0"/>
    </xf>
    <xf numFmtId="0" fontId="21" fillId="0" borderId="13" xfId="0" applyFont="1" applyBorder="1" applyAlignment="1">
      <alignment horizontal="center" vertical="center"/>
    </xf>
    <xf numFmtId="0" fontId="21" fillId="0" borderId="13" xfId="0" applyFont="1" applyBorder="1" applyAlignment="1">
      <alignment horizontal="center" vertical="center" wrapText="1"/>
    </xf>
    <xf numFmtId="0" fontId="24" fillId="0" borderId="13" xfId="0" applyFont="1" applyFill="1" applyBorder="1" applyAlignment="1">
      <alignment horizontal="center" vertical="center"/>
    </xf>
    <xf numFmtId="0" fontId="21" fillId="0" borderId="13" xfId="0" applyFont="1" applyFill="1" applyBorder="1" applyAlignment="1">
      <alignment horizontal="center" vertical="center" wrapText="1"/>
    </xf>
    <xf numFmtId="0" fontId="29" fillId="0" borderId="0" xfId="0" applyFont="1" applyAlignment="1">
      <alignment horizontal="right" vertical="center"/>
    </xf>
    <xf numFmtId="0" fontId="20" fillId="0" borderId="13" xfId="0" applyFont="1" applyFill="1" applyBorder="1" applyAlignment="1">
      <alignment horizontal="center" vertical="center"/>
    </xf>
    <xf numFmtId="0" fontId="26" fillId="0" borderId="13" xfId="0" applyFont="1" applyFill="1" applyBorder="1" applyAlignment="1">
      <alignment horizontal="center" vertical="center" textRotation="90" wrapText="1"/>
    </xf>
    <xf numFmtId="0" fontId="26" fillId="0" borderId="22" xfId="0" applyFont="1" applyFill="1" applyBorder="1" applyAlignment="1">
      <alignment horizontal="center" vertical="center" textRotation="90" wrapText="1"/>
    </xf>
    <xf numFmtId="0" fontId="20" fillId="0" borderId="14" xfId="0" applyFont="1" applyFill="1" applyBorder="1" applyAlignment="1">
      <alignment horizontal="center" vertical="center"/>
    </xf>
    <xf numFmtId="0" fontId="20" fillId="0" borderId="15" xfId="0" applyFont="1" applyFill="1" applyBorder="1" applyAlignment="1">
      <alignment horizontal="center" vertical="center"/>
    </xf>
    <xf numFmtId="0" fontId="20" fillId="0" borderId="16" xfId="0" applyFont="1" applyFill="1" applyBorder="1" applyAlignment="1">
      <alignment horizontal="center" vertical="center"/>
    </xf>
    <xf numFmtId="0" fontId="20" fillId="0" borderId="20" xfId="0" applyFont="1" applyFill="1" applyBorder="1" applyAlignment="1">
      <alignment horizontal="center" vertical="center"/>
    </xf>
    <xf numFmtId="0" fontId="20" fillId="0" borderId="12" xfId="0" applyFont="1" applyFill="1" applyBorder="1" applyAlignment="1">
      <alignment horizontal="center" vertical="center"/>
    </xf>
    <xf numFmtId="0" fontId="20" fillId="0" borderId="21" xfId="0" applyFont="1" applyFill="1" applyBorder="1" applyAlignment="1">
      <alignment horizontal="center" vertical="center"/>
    </xf>
    <xf numFmtId="0" fontId="27" fillId="0" borderId="23" xfId="0" applyFont="1" applyFill="1" applyBorder="1" applyAlignment="1">
      <alignment horizontal="center" vertical="center"/>
    </xf>
    <xf numFmtId="0" fontId="27" fillId="0" borderId="0" xfId="0" applyFont="1" applyFill="1" applyBorder="1" applyAlignment="1">
      <alignment horizontal="center" vertical="center"/>
    </xf>
    <xf numFmtId="0" fontId="27" fillId="0" borderId="24" xfId="0" applyFont="1" applyFill="1" applyBorder="1" applyAlignment="1">
      <alignment horizontal="center" vertical="center"/>
    </xf>
    <xf numFmtId="0" fontId="21" fillId="0" borderId="14" xfId="0" applyFont="1" applyFill="1" applyBorder="1" applyAlignment="1">
      <alignment horizontal="center" vertical="center" wrapText="1"/>
    </xf>
    <xf numFmtId="0" fontId="21" fillId="0" borderId="15" xfId="0" applyFont="1" applyFill="1" applyBorder="1" applyAlignment="1">
      <alignment horizontal="center" vertical="center" wrapText="1"/>
    </xf>
    <xf numFmtId="0" fontId="21" fillId="0" borderId="16" xfId="0" applyFont="1" applyFill="1" applyBorder="1" applyAlignment="1">
      <alignment horizontal="center" vertical="center" wrapText="1"/>
    </xf>
    <xf numFmtId="0" fontId="21" fillId="0" borderId="14" xfId="0" applyFont="1" applyFill="1" applyBorder="1" applyAlignment="1">
      <alignment horizontal="center" vertical="center"/>
    </xf>
    <xf numFmtId="0" fontId="21" fillId="0" borderId="15" xfId="0" applyFont="1" applyFill="1" applyBorder="1" applyAlignment="1">
      <alignment horizontal="center" vertical="center"/>
    </xf>
    <xf numFmtId="0" fontId="21" fillId="0" borderId="16" xfId="0" applyFont="1" applyFill="1" applyBorder="1" applyAlignment="1">
      <alignment horizontal="center" vertical="center"/>
    </xf>
    <xf numFmtId="0" fontId="26" fillId="0" borderId="13" xfId="0" applyFont="1" applyFill="1" applyBorder="1" applyAlignment="1">
      <alignment horizontal="center" vertical="center" textRotation="90"/>
    </xf>
    <xf numFmtId="0" fontId="26" fillId="0" borderId="22" xfId="0" applyFont="1" applyFill="1" applyBorder="1" applyAlignment="1">
      <alignment horizontal="center" vertical="center" textRotation="90"/>
    </xf>
    <xf numFmtId="0" fontId="27" fillId="0" borderId="29" xfId="0" applyFont="1" applyBorder="1" applyAlignment="1">
      <alignment horizontal="center" vertical="center"/>
    </xf>
    <xf numFmtId="0" fontId="27" fillId="0" borderId="30" xfId="0" applyFont="1" applyBorder="1" applyAlignment="1">
      <alignment horizontal="center" vertical="center"/>
    </xf>
    <xf numFmtId="0" fontId="27" fillId="0" borderId="31" xfId="0" applyFont="1" applyBorder="1" applyAlignment="1">
      <alignment horizontal="center" vertical="center"/>
    </xf>
    <xf numFmtId="0" fontId="27" fillId="0" borderId="14" xfId="0" applyFont="1" applyBorder="1" applyAlignment="1">
      <alignment horizontal="center" vertical="center" wrapText="1"/>
    </xf>
    <xf numFmtId="0" fontId="27" fillId="0" borderId="15" xfId="0" applyFont="1" applyBorder="1" applyAlignment="1">
      <alignment horizontal="center" vertical="center" wrapText="1"/>
    </xf>
    <xf numFmtId="0" fontId="27" fillId="0" borderId="16" xfId="0" applyFont="1" applyBorder="1" applyAlignment="1">
      <alignment horizontal="center" vertical="center" wrapText="1"/>
    </xf>
    <xf numFmtId="0" fontId="26" fillId="0" borderId="25" xfId="0" applyFont="1" applyFill="1" applyBorder="1" applyAlignment="1">
      <alignment horizontal="center" vertical="center" textRotation="90"/>
    </xf>
    <xf numFmtId="0" fontId="26" fillId="0" borderId="19" xfId="0" applyFont="1" applyFill="1" applyBorder="1" applyAlignment="1">
      <alignment horizontal="center" vertical="center" textRotation="90"/>
    </xf>
    <xf numFmtId="0" fontId="28" fillId="0" borderId="0" xfId="0" applyFont="1" applyAlignment="1">
      <alignment horizontal="center" vertical="center"/>
    </xf>
    <xf numFmtId="0" fontId="30" fillId="0" borderId="0" xfId="0" applyFont="1" applyAlignment="1">
      <alignment horizontal="center" vertical="center"/>
    </xf>
    <xf numFmtId="1" fontId="21" fillId="0" borderId="14" xfId="0" applyNumberFormat="1" applyFont="1" applyBorder="1" applyAlignment="1">
      <alignment horizontal="center" vertical="center"/>
    </xf>
    <xf numFmtId="1" fontId="21" fillId="0" borderId="15" xfId="0" applyNumberFormat="1" applyFont="1" applyBorder="1" applyAlignment="1">
      <alignment horizontal="center" vertical="center"/>
    </xf>
    <xf numFmtId="1" fontId="21" fillId="0" borderId="16" xfId="0" applyNumberFormat="1" applyFont="1" applyBorder="1" applyAlignment="1">
      <alignment horizontal="center" vertical="center"/>
    </xf>
    <xf numFmtId="0" fontId="27" fillId="0" borderId="19" xfId="0" applyFont="1" applyBorder="1" applyAlignment="1">
      <alignment horizontal="center" vertical="center"/>
    </xf>
    <xf numFmtId="0" fontId="21" fillId="0" borderId="14" xfId="0" applyFont="1" applyBorder="1" applyAlignment="1">
      <alignment horizontal="center" vertical="center" wrapText="1"/>
    </xf>
    <xf numFmtId="0" fontId="21" fillId="0" borderId="15" xfId="0" applyFont="1" applyBorder="1" applyAlignment="1">
      <alignment horizontal="center" vertical="center" wrapText="1"/>
    </xf>
    <xf numFmtId="0" fontId="21" fillId="0" borderId="16" xfId="0" applyFont="1" applyBorder="1" applyAlignment="1">
      <alignment horizontal="center" vertical="center" wrapText="1"/>
    </xf>
    <xf numFmtId="0" fontId="27" fillId="0" borderId="23" xfId="0" applyFont="1" applyBorder="1" applyAlignment="1">
      <alignment horizontal="center" vertical="center"/>
    </xf>
    <xf numFmtId="0" fontId="27" fillId="0" borderId="0" xfId="0" applyFont="1" applyBorder="1" applyAlignment="1">
      <alignment horizontal="center" vertical="center"/>
    </xf>
    <xf numFmtId="0" fontId="27" fillId="0" borderId="24" xfId="0" applyFont="1" applyBorder="1" applyAlignment="1">
      <alignment horizontal="center" vertical="center"/>
    </xf>
    <xf numFmtId="1" fontId="21" fillId="0" borderId="13" xfId="0" applyNumberFormat="1" applyFont="1" applyBorder="1" applyAlignment="1">
      <alignment horizontal="center" vertical="center" wrapText="1"/>
    </xf>
    <xf numFmtId="0" fontId="27" fillId="0" borderId="26" xfId="0" applyFont="1" applyBorder="1" applyAlignment="1">
      <alignment horizontal="center" vertical="center"/>
    </xf>
    <xf numFmtId="0" fontId="27" fillId="0" borderId="27" xfId="0" applyFont="1" applyBorder="1" applyAlignment="1">
      <alignment horizontal="center" vertical="center"/>
    </xf>
    <xf numFmtId="0" fontId="27" fillId="0" borderId="28" xfId="0" applyFont="1" applyBorder="1" applyAlignment="1">
      <alignment horizontal="center" vertical="center"/>
    </xf>
    <xf numFmtId="0" fontId="23" fillId="0" borderId="14" xfId="0" applyFont="1" applyBorder="1" applyAlignment="1">
      <alignment horizontal="center" vertical="center"/>
    </xf>
    <xf numFmtId="0" fontId="23" fillId="0" borderId="15" xfId="0" applyFont="1" applyBorder="1" applyAlignment="1">
      <alignment horizontal="center" vertical="center"/>
    </xf>
    <xf numFmtId="0" fontId="23" fillId="0" borderId="16" xfId="0" applyFont="1" applyBorder="1" applyAlignment="1">
      <alignment horizontal="center" vertical="center"/>
    </xf>
    <xf numFmtId="0" fontId="33" fillId="0" borderId="0" xfId="0" applyFont="1" applyFill="1" applyBorder="1" applyAlignment="1">
      <alignment horizontal="left" wrapText="1"/>
    </xf>
    <xf numFmtId="0" fontId="33" fillId="0" borderId="37" xfId="0" applyFont="1" applyFill="1" applyBorder="1" applyAlignment="1">
      <alignment horizontal="left" wrapText="1"/>
    </xf>
    <xf numFmtId="0" fontId="32" fillId="0" borderId="6" xfId="0" applyFont="1" applyFill="1" applyBorder="1" applyAlignment="1">
      <alignment horizontal="center"/>
    </xf>
    <xf numFmtId="0" fontId="5" fillId="0" borderId="0" xfId="0" applyFont="1" applyFill="1" applyBorder="1" applyAlignment="1">
      <alignment horizontal="left" vertical="top" wrapText="1"/>
    </xf>
    <xf numFmtId="0" fontId="13" fillId="0" borderId="4"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1" xfId="0" applyFont="1" applyFill="1" applyBorder="1" applyAlignment="1">
      <alignment horizontal="center" vertical="center"/>
    </xf>
    <xf numFmtId="0" fontId="13" fillId="0" borderId="9" xfId="0" applyFont="1" applyFill="1" applyBorder="1" applyAlignment="1">
      <alignment horizontal="center" vertical="center"/>
    </xf>
    <xf numFmtId="0" fontId="13" fillId="0" borderId="6"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164" fontId="3" fillId="0" borderId="7" xfId="0" applyNumberFormat="1" applyFont="1" applyFill="1" applyBorder="1" applyAlignment="1">
      <alignment horizontal="center" vertical="center" wrapText="1"/>
    </xf>
    <xf numFmtId="164" fontId="3" fillId="0" borderId="8" xfId="0" applyNumberFormat="1" applyFont="1" applyFill="1" applyBorder="1" applyAlignment="1">
      <alignment horizontal="center" vertical="center" wrapText="1"/>
    </xf>
    <xf numFmtId="0" fontId="15" fillId="0" borderId="33" xfId="0" applyFont="1" applyFill="1" applyBorder="1" applyAlignment="1">
      <alignment horizontal="left" vertical="center" wrapText="1"/>
    </xf>
    <xf numFmtId="0" fontId="15" fillId="0" borderId="35" xfId="0" applyFont="1" applyFill="1" applyBorder="1" applyAlignment="1">
      <alignment horizontal="left" vertical="center" wrapText="1"/>
    </xf>
    <xf numFmtId="0" fontId="15" fillId="0" borderId="34" xfId="0" applyFont="1" applyFill="1" applyBorder="1" applyAlignment="1">
      <alignment horizontal="left" vertical="center" wrapText="1"/>
    </xf>
    <xf numFmtId="0" fontId="5" fillId="0" borderId="0" xfId="0" applyFont="1" applyFill="1" applyBorder="1" applyAlignment="1">
      <alignment horizontal="center"/>
    </xf>
    <xf numFmtId="0" fontId="15" fillId="0" borderId="4" xfId="0" applyFont="1" applyFill="1" applyBorder="1" applyAlignment="1">
      <alignment horizontal="left" vertical="center" wrapText="1"/>
    </xf>
    <xf numFmtId="0" fontId="15" fillId="0" borderId="5" xfId="0" applyFont="1" applyFill="1" applyBorder="1" applyAlignment="1">
      <alignment horizontal="left" vertical="center" wrapText="1"/>
    </xf>
    <xf numFmtId="0" fontId="15" fillId="0" borderId="1" xfId="0" applyFont="1" applyFill="1" applyBorder="1" applyAlignment="1">
      <alignment horizontal="left" vertical="center" wrapText="1"/>
    </xf>
    <xf numFmtId="9" fontId="14" fillId="0" borderId="0" xfId="0" applyNumberFormat="1" applyFont="1" applyFill="1" applyBorder="1" applyAlignment="1">
      <alignment horizontal="center"/>
    </xf>
    <xf numFmtId="0" fontId="4" fillId="0" borderId="33" xfId="0" applyFont="1" applyFill="1" applyBorder="1" applyAlignment="1">
      <alignment horizontal="center" vertical="center"/>
    </xf>
    <xf numFmtId="0" fontId="4" fillId="0" borderId="34" xfId="0" applyFont="1" applyFill="1" applyBorder="1" applyAlignment="1">
      <alignment horizontal="center" vertical="center"/>
    </xf>
    <xf numFmtId="0" fontId="5" fillId="0" borderId="33" xfId="0" applyFont="1" applyFill="1" applyBorder="1" applyAlignment="1">
      <alignment horizontal="left" vertical="center" wrapText="1"/>
    </xf>
    <xf numFmtId="0" fontId="38" fillId="0" borderId="0" xfId="0" applyFont="1" applyFill="1" applyBorder="1" applyAlignment="1">
      <alignment horizontal="center"/>
    </xf>
    <xf numFmtId="0" fontId="16" fillId="0" borderId="0" xfId="0" applyFont="1" applyFill="1" applyBorder="1" applyAlignment="1">
      <alignment horizontal="left" vertical="top" wrapText="1"/>
    </xf>
    <xf numFmtId="0" fontId="37" fillId="0" borderId="0" xfId="0" applyFont="1" applyFill="1" applyAlignment="1">
      <alignment horizontal="center" vertical="center"/>
    </xf>
  </cellXfs>
  <cellStyles count="1">
    <cellStyle name="Normal" xfId="0" builtinId="0"/>
  </cellStyles>
  <dxfs count="9">
    <dxf>
      <fill>
        <patternFill>
          <bgColor rgb="FFFF0000"/>
        </patternFill>
      </fill>
    </dxf>
    <dxf>
      <fill>
        <patternFill>
          <bgColor rgb="FF92D050"/>
        </patternFill>
      </fill>
    </dxf>
    <dxf>
      <fill>
        <patternFill>
          <bgColor rgb="FFFFFF00"/>
        </patternFill>
      </fill>
    </dxf>
    <dxf>
      <fill>
        <patternFill>
          <bgColor rgb="FFFF0000"/>
        </patternFill>
      </fill>
    </dxf>
    <dxf>
      <font>
        <color auto="1"/>
      </font>
      <fill>
        <patternFill>
          <bgColor theme="9"/>
        </patternFill>
      </fill>
    </dxf>
    <dxf>
      <fill>
        <patternFill>
          <bgColor rgb="FFFFFF00"/>
        </patternFill>
      </fill>
    </dxf>
    <dxf>
      <fill>
        <patternFill>
          <bgColor rgb="FFFF9900"/>
        </patternFill>
      </fill>
    </dxf>
    <dxf>
      <fill>
        <patternFill>
          <bgColor rgb="FF99CC00"/>
        </patternFill>
      </fill>
    </dxf>
    <dxf>
      <fill>
        <patternFill>
          <bgColor rgb="FF339966"/>
        </patternFill>
      </fill>
    </dxf>
  </dxfs>
  <tableStyles count="0" defaultTableStyle="TableStyleMedium9" defaultPivotStyle="PivotStyleLight16"/>
  <colors>
    <mruColors>
      <color rgb="FFFF3300"/>
      <color rgb="FF99FF33"/>
      <color rgb="FF00FF00"/>
      <color rgb="FF008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2"/>
          <c:order val="0"/>
          <c:tx>
            <c:strRef>
              <c:f>'Summary Analysis'!$E$17</c:f>
              <c:strCache>
                <c:ptCount val="1"/>
                <c:pt idx="0">
                  <c:v>Maximum Score</c:v>
                </c:pt>
              </c:strCache>
            </c:strRef>
          </c:tx>
          <c:spPr>
            <a:solidFill>
              <a:schemeClr val="accent1">
                <a:lumMod val="20000"/>
                <a:lumOff val="80000"/>
              </a:schemeClr>
            </a:solidFill>
          </c:spPr>
          <c:invertIfNegative val="0"/>
          <c:dLbls>
            <c:txPr>
              <a:bodyPr/>
              <a:lstStyle/>
              <a:p>
                <a:pPr>
                  <a:defRPr sz="2000"/>
                </a:pPr>
                <a:endParaRPr lang="en-US"/>
              </a:p>
            </c:txPr>
            <c:showLegendKey val="0"/>
            <c:showVal val="1"/>
            <c:showCatName val="0"/>
            <c:showSerName val="0"/>
            <c:showPercent val="0"/>
            <c:showBubbleSize val="0"/>
            <c:showLeaderLines val="0"/>
          </c:dLbls>
          <c:cat>
            <c:strRef>
              <c:f>'Summary Analysis'!$D$18:$D$24</c:f>
              <c:strCache>
                <c:ptCount val="7"/>
                <c:pt idx="0">
                  <c:v>Leadership</c:v>
                </c:pt>
                <c:pt idx="1">
                  <c:v>Planning</c:v>
                </c:pt>
                <c:pt idx="2">
                  <c:v>Information</c:v>
                </c:pt>
                <c:pt idx="3">
                  <c:v>Customer </c:v>
                </c:pt>
                <c:pt idx="4">
                  <c:v>People</c:v>
                </c:pt>
                <c:pt idx="5">
                  <c:v>Process</c:v>
                </c:pt>
                <c:pt idx="6">
                  <c:v>Results</c:v>
                </c:pt>
              </c:strCache>
            </c:strRef>
          </c:cat>
          <c:val>
            <c:numRef>
              <c:f>'Summary Analysis'!$E$18:$E$24</c:f>
              <c:numCache>
                <c:formatCode>General</c:formatCode>
                <c:ptCount val="7"/>
                <c:pt idx="0">
                  <c:v>150</c:v>
                </c:pt>
                <c:pt idx="1">
                  <c:v>90</c:v>
                </c:pt>
                <c:pt idx="2">
                  <c:v>90</c:v>
                </c:pt>
                <c:pt idx="3">
                  <c:v>110</c:v>
                </c:pt>
                <c:pt idx="4">
                  <c:v>120</c:v>
                </c:pt>
                <c:pt idx="5">
                  <c:v>90</c:v>
                </c:pt>
                <c:pt idx="6">
                  <c:v>350</c:v>
                </c:pt>
              </c:numCache>
            </c:numRef>
          </c:val>
        </c:ser>
        <c:ser>
          <c:idx val="3"/>
          <c:order val="1"/>
          <c:tx>
            <c:strRef>
              <c:f>'Summary Analysis'!$F$17</c:f>
              <c:strCache>
                <c:ptCount val="1"/>
                <c:pt idx="0">
                  <c:v>Company Score</c:v>
                </c:pt>
              </c:strCache>
            </c:strRef>
          </c:tx>
          <c:spPr>
            <a:solidFill>
              <a:srgbClr val="002060"/>
            </a:solidFill>
          </c:spPr>
          <c:invertIfNegative val="0"/>
          <c:dLbls>
            <c:txPr>
              <a:bodyPr/>
              <a:lstStyle/>
              <a:p>
                <a:pPr>
                  <a:defRPr sz="2000"/>
                </a:pPr>
                <a:endParaRPr lang="en-US"/>
              </a:p>
            </c:txPr>
            <c:showLegendKey val="0"/>
            <c:showVal val="1"/>
            <c:showCatName val="0"/>
            <c:showSerName val="0"/>
            <c:showPercent val="0"/>
            <c:showBubbleSize val="0"/>
            <c:showLeaderLines val="0"/>
          </c:dLbls>
          <c:cat>
            <c:strRef>
              <c:f>'Summary Analysis'!$D$18:$D$24</c:f>
              <c:strCache>
                <c:ptCount val="7"/>
                <c:pt idx="0">
                  <c:v>Leadership</c:v>
                </c:pt>
                <c:pt idx="1">
                  <c:v>Planning</c:v>
                </c:pt>
                <c:pt idx="2">
                  <c:v>Information</c:v>
                </c:pt>
                <c:pt idx="3">
                  <c:v>Customer </c:v>
                </c:pt>
                <c:pt idx="4">
                  <c:v>People</c:v>
                </c:pt>
                <c:pt idx="5">
                  <c:v>Process</c:v>
                </c:pt>
                <c:pt idx="6">
                  <c:v>Results</c:v>
                </c:pt>
              </c:strCache>
            </c:strRef>
          </c:cat>
          <c:val>
            <c:numRef>
              <c:f>'Summary Analysis'!$F$18:$F$24</c:f>
              <c:numCache>
                <c:formatCode>0</c:formatCode>
                <c:ptCount val="7"/>
                <c:pt idx="0">
                  <c:v>0</c:v>
                </c:pt>
                <c:pt idx="1">
                  <c:v>0</c:v>
                </c:pt>
                <c:pt idx="2">
                  <c:v>0</c:v>
                </c:pt>
                <c:pt idx="3">
                  <c:v>30</c:v>
                </c:pt>
                <c:pt idx="4">
                  <c:v>0</c:v>
                </c:pt>
                <c:pt idx="5">
                  <c:v>6</c:v>
                </c:pt>
                <c:pt idx="6">
                  <c:v>0</c:v>
                </c:pt>
              </c:numCache>
            </c:numRef>
          </c:val>
        </c:ser>
        <c:dLbls>
          <c:showLegendKey val="0"/>
          <c:showVal val="1"/>
          <c:showCatName val="0"/>
          <c:showSerName val="0"/>
          <c:showPercent val="0"/>
          <c:showBubbleSize val="0"/>
        </c:dLbls>
        <c:gapWidth val="75"/>
        <c:axId val="83772160"/>
        <c:axId val="83774080"/>
      </c:barChart>
      <c:catAx>
        <c:axId val="83772160"/>
        <c:scaling>
          <c:orientation val="minMax"/>
        </c:scaling>
        <c:delete val="0"/>
        <c:axPos val="l"/>
        <c:numFmt formatCode="General" sourceLinked="1"/>
        <c:majorTickMark val="none"/>
        <c:minorTickMark val="none"/>
        <c:tickLblPos val="nextTo"/>
        <c:txPr>
          <a:bodyPr rot="0" vert="horz"/>
          <a:lstStyle/>
          <a:p>
            <a:pPr>
              <a:defRPr sz="1600" b="0" i="0" u="none" strike="noStrike" baseline="0">
                <a:solidFill>
                  <a:srgbClr val="000000"/>
                </a:solidFill>
                <a:latin typeface="Arial"/>
                <a:ea typeface="Arial"/>
                <a:cs typeface="Arial"/>
              </a:defRPr>
            </a:pPr>
            <a:endParaRPr lang="en-US"/>
          </a:p>
        </c:txPr>
        <c:crossAx val="83774080"/>
        <c:crosses val="autoZero"/>
        <c:auto val="1"/>
        <c:lblAlgn val="ctr"/>
        <c:lblOffset val="100"/>
        <c:noMultiLvlLbl val="0"/>
      </c:catAx>
      <c:valAx>
        <c:axId val="83774080"/>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Arial"/>
                <a:ea typeface="Arial"/>
                <a:cs typeface="Arial"/>
              </a:defRPr>
            </a:pPr>
            <a:endParaRPr lang="en-US"/>
          </a:p>
        </c:txPr>
        <c:crossAx val="83772160"/>
        <c:crosses val="autoZero"/>
        <c:crossBetween val="between"/>
      </c:valAx>
    </c:plotArea>
    <c:legend>
      <c:legendPos val="b"/>
      <c:overlay val="0"/>
      <c:txPr>
        <a:bodyPr/>
        <a:lstStyle/>
        <a:p>
          <a:pPr>
            <a:defRPr sz="1800"/>
          </a:pPr>
          <a:endParaRPr lang="en-US"/>
        </a:p>
      </c:txPr>
    </c:legend>
    <c:plotVisOnly val="1"/>
    <c:dispBlanksAs val="zero"/>
    <c:showDLblsOverMax val="0"/>
  </c:chart>
  <c:spPr>
    <a:ln w="38100"/>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44" l="0.7000000000000004" r="0.7000000000000004" t="0.75000000000000044" header="0.30000000000000021" footer="0.30000000000000021"/>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381000</xdr:colOff>
      <xdr:row>27</xdr:row>
      <xdr:rowOff>142875</xdr:rowOff>
    </xdr:from>
    <xdr:to>
      <xdr:col>6</xdr:col>
      <xdr:colOff>333375</xdr:colOff>
      <xdr:row>27</xdr:row>
      <xdr:rowOff>4712698</xdr:rowOff>
    </xdr:to>
    <xdr:graphicFrame macro="">
      <xdr:nvGraphicFramePr>
        <xdr:cNvPr id="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174625</xdr:colOff>
      <xdr:row>8</xdr:row>
      <xdr:rowOff>254000</xdr:rowOff>
    </xdr:from>
    <xdr:to>
      <xdr:col>0</xdr:col>
      <xdr:colOff>555625</xdr:colOff>
      <xdr:row>8</xdr:row>
      <xdr:rowOff>571500</xdr:rowOff>
    </xdr:to>
    <xdr:sp macro="" textlink="">
      <xdr:nvSpPr>
        <xdr:cNvPr id="2" name="Rectangle 1"/>
        <xdr:cNvSpPr/>
      </xdr:nvSpPr>
      <xdr:spPr>
        <a:xfrm>
          <a:off x="174625" y="4079875"/>
          <a:ext cx="381000" cy="317500"/>
        </a:xfrm>
        <a:prstGeom prst="rect">
          <a:avLst/>
        </a:prstGeom>
        <a:solidFill>
          <a:srgbClr val="008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184150</xdr:colOff>
      <xdr:row>9</xdr:row>
      <xdr:rowOff>184150</xdr:rowOff>
    </xdr:from>
    <xdr:to>
      <xdr:col>0</xdr:col>
      <xdr:colOff>565150</xdr:colOff>
      <xdr:row>9</xdr:row>
      <xdr:rowOff>501650</xdr:rowOff>
    </xdr:to>
    <xdr:sp macro="" textlink="">
      <xdr:nvSpPr>
        <xdr:cNvPr id="26" name="Rectangle 25"/>
        <xdr:cNvSpPr/>
      </xdr:nvSpPr>
      <xdr:spPr>
        <a:xfrm>
          <a:off x="184150" y="4899025"/>
          <a:ext cx="381000" cy="317500"/>
        </a:xfrm>
        <a:prstGeom prst="rect">
          <a:avLst/>
        </a:prstGeom>
        <a:solidFill>
          <a:srgbClr val="00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193675</xdr:colOff>
      <xdr:row>10</xdr:row>
      <xdr:rowOff>225425</xdr:rowOff>
    </xdr:from>
    <xdr:to>
      <xdr:col>0</xdr:col>
      <xdr:colOff>574675</xdr:colOff>
      <xdr:row>10</xdr:row>
      <xdr:rowOff>542925</xdr:rowOff>
    </xdr:to>
    <xdr:sp macro="" textlink="">
      <xdr:nvSpPr>
        <xdr:cNvPr id="27" name="Rectangle 26"/>
        <xdr:cNvSpPr/>
      </xdr:nvSpPr>
      <xdr:spPr>
        <a:xfrm>
          <a:off x="193675" y="5670550"/>
          <a:ext cx="381000" cy="317500"/>
        </a:xfrm>
        <a:prstGeom prst="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190500</xdr:colOff>
      <xdr:row>11</xdr:row>
      <xdr:rowOff>127000</xdr:rowOff>
    </xdr:from>
    <xdr:to>
      <xdr:col>0</xdr:col>
      <xdr:colOff>571500</xdr:colOff>
      <xdr:row>11</xdr:row>
      <xdr:rowOff>444500</xdr:rowOff>
    </xdr:to>
    <xdr:sp macro="" textlink="">
      <xdr:nvSpPr>
        <xdr:cNvPr id="28" name="Rectangle 27"/>
        <xdr:cNvSpPr/>
      </xdr:nvSpPr>
      <xdr:spPr>
        <a:xfrm>
          <a:off x="190500" y="6318250"/>
          <a:ext cx="381000" cy="317500"/>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184150</xdr:colOff>
      <xdr:row>12</xdr:row>
      <xdr:rowOff>152400</xdr:rowOff>
    </xdr:from>
    <xdr:to>
      <xdr:col>0</xdr:col>
      <xdr:colOff>565150</xdr:colOff>
      <xdr:row>12</xdr:row>
      <xdr:rowOff>469900</xdr:rowOff>
    </xdr:to>
    <xdr:sp macro="" textlink="">
      <xdr:nvSpPr>
        <xdr:cNvPr id="29" name="Rectangle 28"/>
        <xdr:cNvSpPr/>
      </xdr:nvSpPr>
      <xdr:spPr>
        <a:xfrm>
          <a:off x="184150" y="6883400"/>
          <a:ext cx="381000" cy="317500"/>
        </a:xfrm>
        <a:prstGeom prst="rect">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193675</xdr:colOff>
      <xdr:row>13</xdr:row>
      <xdr:rowOff>98425</xdr:rowOff>
    </xdr:from>
    <xdr:to>
      <xdr:col>0</xdr:col>
      <xdr:colOff>574675</xdr:colOff>
      <xdr:row>13</xdr:row>
      <xdr:rowOff>415925</xdr:rowOff>
    </xdr:to>
    <xdr:sp macro="" textlink="">
      <xdr:nvSpPr>
        <xdr:cNvPr id="30" name="Rectangle 29"/>
        <xdr:cNvSpPr/>
      </xdr:nvSpPr>
      <xdr:spPr>
        <a:xfrm>
          <a:off x="193675" y="6940550"/>
          <a:ext cx="381000" cy="317500"/>
        </a:xfrm>
        <a:prstGeom prst="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0"/>
  <sheetViews>
    <sheetView tabSelected="1" view="pageLayout" zoomScale="70" zoomScaleNormal="80" zoomScaleSheetLayoutView="80" zoomScalePageLayoutView="70" workbookViewId="0">
      <selection activeCell="D4" sqref="D4"/>
    </sheetView>
  </sheetViews>
  <sheetFormatPr defaultRowHeight="16.5" x14ac:dyDescent="0.25"/>
  <cols>
    <col min="1" max="1" width="7" style="2" customWidth="1"/>
    <col min="2" max="2" width="6.85546875" style="2" customWidth="1"/>
    <col min="3" max="3" width="9.7109375" style="42" customWidth="1"/>
    <col min="4" max="4" width="86.7109375" style="2" customWidth="1"/>
    <col min="5" max="5" width="14.28515625" style="42" customWidth="1"/>
    <col min="6" max="6" width="9.140625" style="2"/>
    <col min="7" max="7" width="13.5703125" style="5" customWidth="1"/>
    <col min="8" max="16384" width="9.140625" style="2"/>
  </cols>
  <sheetData>
    <row r="1" spans="1:17" ht="27.75" x14ac:dyDescent="0.25">
      <c r="A1" s="196" t="s">
        <v>253</v>
      </c>
      <c r="B1" s="196"/>
      <c r="C1" s="196"/>
      <c r="D1" s="196"/>
      <c r="E1" s="196"/>
      <c r="F1" s="196"/>
      <c r="G1" s="196"/>
    </row>
    <row r="2" spans="1:17" ht="27.75" x14ac:dyDescent="0.25">
      <c r="A2" s="197" t="s">
        <v>112</v>
      </c>
      <c r="B2" s="197"/>
      <c r="C2" s="197"/>
      <c r="D2" s="197"/>
      <c r="E2" s="197"/>
      <c r="F2" s="197"/>
      <c r="G2" s="197"/>
    </row>
    <row r="3" spans="1:17" x14ac:dyDescent="0.25">
      <c r="D3" s="3"/>
      <c r="G3" s="2"/>
    </row>
    <row r="4" spans="1:17" ht="18.75" x14ac:dyDescent="0.25">
      <c r="A4" s="167" t="s">
        <v>111</v>
      </c>
      <c r="B4" s="167"/>
      <c r="C4" s="167"/>
      <c r="D4" s="162" t="s">
        <v>221</v>
      </c>
      <c r="E4" s="44"/>
      <c r="F4" s="43"/>
      <c r="G4" s="43"/>
    </row>
    <row r="5" spans="1:17" x14ac:dyDescent="0.25">
      <c r="G5" s="2"/>
    </row>
    <row r="6" spans="1:17" s="18" customFormat="1" x14ac:dyDescent="0.25">
      <c r="A6" s="13"/>
      <c r="B6" s="12"/>
      <c r="C6" s="12"/>
      <c r="D6" s="12" t="s">
        <v>134</v>
      </c>
      <c r="E6" s="12" t="s">
        <v>6</v>
      </c>
      <c r="F6" s="12" t="s">
        <v>5</v>
      </c>
      <c r="G6" s="14" t="s">
        <v>7</v>
      </c>
    </row>
    <row r="7" spans="1:17" x14ac:dyDescent="0.25">
      <c r="A7" s="169" t="s">
        <v>39</v>
      </c>
      <c r="B7" s="6">
        <v>1.1000000000000001</v>
      </c>
      <c r="C7" s="165" t="s">
        <v>230</v>
      </c>
      <c r="D7" s="165"/>
      <c r="E7" s="171"/>
      <c r="F7" s="172"/>
      <c r="G7" s="173"/>
      <c r="H7" s="20"/>
      <c r="I7" s="20"/>
      <c r="J7" s="20"/>
      <c r="K7" s="20"/>
      <c r="L7" s="20"/>
      <c r="M7" s="20"/>
      <c r="N7" s="20"/>
      <c r="O7" s="21"/>
    </row>
    <row r="8" spans="1:17" ht="33" x14ac:dyDescent="0.25">
      <c r="A8" s="169"/>
      <c r="B8" s="22"/>
      <c r="C8" s="8" t="s">
        <v>43</v>
      </c>
      <c r="D8" s="9" t="s">
        <v>113</v>
      </c>
      <c r="E8" s="148"/>
      <c r="F8" s="147">
        <f>E8/42*90</f>
        <v>0</v>
      </c>
      <c r="G8" s="11"/>
      <c r="H8" s="20"/>
      <c r="I8" s="20"/>
      <c r="J8" s="20"/>
      <c r="K8" s="20"/>
      <c r="L8" s="20"/>
      <c r="M8" s="20"/>
      <c r="N8" s="20"/>
      <c r="O8" s="20"/>
    </row>
    <row r="9" spans="1:17" ht="33" x14ac:dyDescent="0.25">
      <c r="A9" s="169"/>
      <c r="B9" s="22"/>
      <c r="C9" s="8" t="s">
        <v>44</v>
      </c>
      <c r="D9" s="9" t="s">
        <v>114</v>
      </c>
      <c r="E9" s="148"/>
      <c r="F9" s="147">
        <f>E9/42*90</f>
        <v>0</v>
      </c>
      <c r="G9" s="11"/>
      <c r="H9" s="20"/>
      <c r="I9" s="20"/>
      <c r="J9" s="21"/>
    </row>
    <row r="10" spans="1:17" x14ac:dyDescent="0.25">
      <c r="A10" s="169"/>
      <c r="B10" s="22"/>
      <c r="C10" s="8" t="s">
        <v>45</v>
      </c>
      <c r="D10" s="9" t="s">
        <v>115</v>
      </c>
      <c r="E10" s="148"/>
      <c r="F10" s="147">
        <f t="shared" ref="F10:F14" si="0">E10/42*90</f>
        <v>0</v>
      </c>
      <c r="G10" s="11"/>
    </row>
    <row r="11" spans="1:17" ht="33" x14ac:dyDescent="0.25">
      <c r="A11" s="169"/>
      <c r="B11" s="22"/>
      <c r="C11" s="8" t="s">
        <v>46</v>
      </c>
      <c r="D11" s="9" t="s">
        <v>116</v>
      </c>
      <c r="E11" s="148"/>
      <c r="F11" s="147">
        <f t="shared" si="0"/>
        <v>0</v>
      </c>
      <c r="G11" s="11"/>
      <c r="H11" s="4"/>
      <c r="I11" s="4"/>
    </row>
    <row r="12" spans="1:17" x14ac:dyDescent="0.25">
      <c r="A12" s="169"/>
      <c r="B12" s="22"/>
      <c r="C12" s="8" t="s">
        <v>47</v>
      </c>
      <c r="D12" s="9" t="s">
        <v>117</v>
      </c>
      <c r="E12" s="148"/>
      <c r="F12" s="147">
        <f t="shared" si="0"/>
        <v>0</v>
      </c>
      <c r="G12" s="11"/>
      <c r="H12" s="4"/>
      <c r="I12" s="4"/>
    </row>
    <row r="13" spans="1:17" ht="33" x14ac:dyDescent="0.25">
      <c r="A13" s="169"/>
      <c r="B13" s="22"/>
      <c r="C13" s="8" t="s">
        <v>48</v>
      </c>
      <c r="D13" s="9" t="s">
        <v>118</v>
      </c>
      <c r="E13" s="148"/>
      <c r="F13" s="147">
        <f t="shared" si="0"/>
        <v>0</v>
      </c>
      <c r="G13" s="11"/>
      <c r="H13" s="4"/>
      <c r="I13" s="4"/>
      <c r="J13" s="4"/>
      <c r="K13" s="4"/>
      <c r="L13" s="4"/>
      <c r="M13" s="4"/>
      <c r="N13" s="20"/>
      <c r="O13" s="20"/>
      <c r="P13" s="20"/>
      <c r="Q13" s="20"/>
    </row>
    <row r="14" spans="1:17" ht="33" x14ac:dyDescent="0.25">
      <c r="A14" s="169"/>
      <c r="B14" s="22"/>
      <c r="C14" s="8" t="s">
        <v>120</v>
      </c>
      <c r="D14" s="9" t="s">
        <v>119</v>
      </c>
      <c r="E14" s="148"/>
      <c r="F14" s="147">
        <f t="shared" si="0"/>
        <v>0</v>
      </c>
      <c r="G14" s="11"/>
      <c r="H14" s="4"/>
      <c r="I14" s="4"/>
      <c r="J14" s="4"/>
      <c r="K14" s="4"/>
      <c r="L14" s="4"/>
      <c r="M14" s="4"/>
      <c r="N14" s="20"/>
      <c r="O14" s="20"/>
      <c r="P14" s="20"/>
      <c r="Q14" s="20"/>
    </row>
    <row r="15" spans="1:17" x14ac:dyDescent="0.25">
      <c r="A15" s="169"/>
      <c r="B15" s="171"/>
      <c r="C15" s="172"/>
      <c r="D15" s="172"/>
      <c r="E15" s="172"/>
      <c r="F15" s="173"/>
      <c r="G15" s="147">
        <f>SUM(F8:F14)</f>
        <v>0</v>
      </c>
      <c r="H15" s="23"/>
      <c r="I15" s="23"/>
      <c r="J15" s="23"/>
    </row>
    <row r="16" spans="1:17" x14ac:dyDescent="0.25">
      <c r="A16" s="169"/>
      <c r="B16" s="15">
        <v>1.2</v>
      </c>
      <c r="C16" s="166" t="s">
        <v>121</v>
      </c>
      <c r="D16" s="166"/>
      <c r="E16" s="180"/>
      <c r="F16" s="181"/>
      <c r="G16" s="182"/>
      <c r="H16" s="24"/>
      <c r="I16" s="24"/>
      <c r="J16" s="24"/>
      <c r="K16" s="24"/>
      <c r="L16" s="24"/>
      <c r="M16" s="24"/>
      <c r="N16" s="24"/>
      <c r="O16" s="24"/>
      <c r="P16" s="21"/>
    </row>
    <row r="17" spans="1:16" x14ac:dyDescent="0.25">
      <c r="A17" s="169"/>
      <c r="B17" s="19"/>
      <c r="C17" s="15" t="s">
        <v>49</v>
      </c>
      <c r="D17" s="25" t="s">
        <v>122</v>
      </c>
      <c r="E17" s="148"/>
      <c r="F17" s="147">
        <f>E17/24*30</f>
        <v>0</v>
      </c>
      <c r="G17" s="16"/>
      <c r="H17" s="24"/>
      <c r="I17" s="24"/>
      <c r="J17" s="24"/>
      <c r="K17" s="24"/>
      <c r="L17" s="24"/>
      <c r="M17" s="24"/>
      <c r="N17" s="24"/>
      <c r="O17" s="21"/>
      <c r="P17" s="21"/>
    </row>
    <row r="18" spans="1:16" ht="33" x14ac:dyDescent="0.25">
      <c r="A18" s="169"/>
      <c r="B18" s="19"/>
      <c r="C18" s="15" t="s">
        <v>50</v>
      </c>
      <c r="D18" s="17" t="s">
        <v>123</v>
      </c>
      <c r="E18" s="148"/>
      <c r="F18" s="147">
        <f t="shared" ref="F18:F20" si="1">E18/24*30</f>
        <v>0</v>
      </c>
      <c r="G18" s="16"/>
      <c r="H18" s="24"/>
      <c r="I18" s="24"/>
      <c r="J18" s="24"/>
      <c r="K18" s="24"/>
      <c r="L18" s="21"/>
      <c r="M18" s="21"/>
      <c r="N18" s="21"/>
      <c r="O18" s="21"/>
      <c r="P18" s="21"/>
    </row>
    <row r="19" spans="1:16" ht="33" x14ac:dyDescent="0.25">
      <c r="A19" s="169"/>
      <c r="B19" s="19"/>
      <c r="C19" s="15" t="s">
        <v>51</v>
      </c>
      <c r="D19" s="17" t="s">
        <v>124</v>
      </c>
      <c r="E19" s="148"/>
      <c r="F19" s="147">
        <f t="shared" si="1"/>
        <v>0</v>
      </c>
      <c r="G19" s="16"/>
      <c r="H19" s="24"/>
      <c r="I19" s="24"/>
      <c r="J19" s="24"/>
      <c r="K19" s="24"/>
      <c r="L19" s="21"/>
      <c r="M19" s="21"/>
      <c r="N19" s="21"/>
      <c r="O19" s="21"/>
      <c r="P19" s="21"/>
    </row>
    <row r="20" spans="1:16" ht="33" x14ac:dyDescent="0.25">
      <c r="A20" s="169"/>
      <c r="B20" s="19"/>
      <c r="C20" s="15" t="s">
        <v>126</v>
      </c>
      <c r="D20" s="17" t="s">
        <v>125</v>
      </c>
      <c r="E20" s="148"/>
      <c r="F20" s="147">
        <f t="shared" si="1"/>
        <v>0</v>
      </c>
      <c r="G20" s="16"/>
      <c r="H20" s="24"/>
      <c r="I20" s="24"/>
      <c r="J20" s="24"/>
      <c r="K20" s="24"/>
      <c r="L20" s="21"/>
      <c r="M20" s="21"/>
      <c r="N20" s="21"/>
      <c r="O20" s="21"/>
      <c r="P20" s="21"/>
    </row>
    <row r="21" spans="1:16" x14ac:dyDescent="0.25">
      <c r="A21" s="169"/>
      <c r="B21" s="171"/>
      <c r="C21" s="172"/>
      <c r="D21" s="172"/>
      <c r="E21" s="172"/>
      <c r="F21" s="173"/>
      <c r="G21" s="147">
        <f>SUM(F17:F20)</f>
        <v>0</v>
      </c>
    </row>
    <row r="22" spans="1:16" x14ac:dyDescent="0.25">
      <c r="A22" s="169"/>
      <c r="B22" s="26">
        <v>1.3</v>
      </c>
      <c r="C22" s="168" t="s">
        <v>127</v>
      </c>
      <c r="D22" s="168"/>
      <c r="E22" s="183"/>
      <c r="F22" s="184"/>
      <c r="G22" s="185"/>
    </row>
    <row r="23" spans="1:16" ht="33" x14ac:dyDescent="0.25">
      <c r="A23" s="169"/>
      <c r="B23" s="19"/>
      <c r="C23" s="26" t="s">
        <v>131</v>
      </c>
      <c r="D23" s="17" t="s">
        <v>128</v>
      </c>
      <c r="E23" s="148"/>
      <c r="F23" s="147">
        <f>E23/18*30</f>
        <v>0</v>
      </c>
      <c r="G23" s="10"/>
    </row>
    <row r="24" spans="1:16" ht="33" x14ac:dyDescent="0.25">
      <c r="A24" s="169"/>
      <c r="B24" s="19"/>
      <c r="C24" s="26" t="s">
        <v>132</v>
      </c>
      <c r="D24" s="17" t="s">
        <v>129</v>
      </c>
      <c r="E24" s="148"/>
      <c r="F24" s="147">
        <f t="shared" ref="F24:F25" si="2">E24/18*30</f>
        <v>0</v>
      </c>
      <c r="G24" s="10"/>
    </row>
    <row r="25" spans="1:16" ht="33" x14ac:dyDescent="0.25">
      <c r="A25" s="169"/>
      <c r="B25" s="19"/>
      <c r="C25" s="26" t="s">
        <v>133</v>
      </c>
      <c r="D25" s="17" t="s">
        <v>130</v>
      </c>
      <c r="E25" s="148"/>
      <c r="F25" s="147">
        <f t="shared" si="2"/>
        <v>0</v>
      </c>
      <c r="G25" s="10"/>
    </row>
    <row r="26" spans="1:16" ht="17.25" thickBot="1" x14ac:dyDescent="0.3">
      <c r="A26" s="169"/>
      <c r="B26" s="174"/>
      <c r="C26" s="175"/>
      <c r="D26" s="175"/>
      <c r="E26" s="175"/>
      <c r="F26" s="176"/>
      <c r="G26" s="149">
        <f>SUM(F23:F25)</f>
        <v>0</v>
      </c>
    </row>
    <row r="27" spans="1:16" ht="17.25" thickTop="1" x14ac:dyDescent="0.25">
      <c r="A27" s="170"/>
      <c r="B27" s="177" t="s">
        <v>20</v>
      </c>
      <c r="C27" s="178"/>
      <c r="D27" s="178"/>
      <c r="E27" s="178"/>
      <c r="F27" s="179"/>
      <c r="G27" s="150">
        <f>ROUND(G15+G21+G26,0)</f>
        <v>0</v>
      </c>
    </row>
    <row r="28" spans="1:16" x14ac:dyDescent="0.25">
      <c r="A28" s="186" t="s">
        <v>40</v>
      </c>
      <c r="B28" s="6">
        <v>2.1</v>
      </c>
      <c r="C28" s="163" t="s">
        <v>52</v>
      </c>
      <c r="D28" s="163"/>
      <c r="E28" s="164"/>
      <c r="F28" s="164"/>
      <c r="G28" s="164"/>
      <c r="H28" s="24"/>
      <c r="I28" s="24"/>
      <c r="J28" s="21"/>
      <c r="K28" s="21"/>
      <c r="L28" s="21"/>
      <c r="M28" s="21"/>
    </row>
    <row r="29" spans="1:16" ht="49.5" x14ac:dyDescent="0.25">
      <c r="A29" s="186"/>
      <c r="B29" s="22"/>
      <c r="C29" s="8" t="s">
        <v>53</v>
      </c>
      <c r="D29" s="33" t="s">
        <v>135</v>
      </c>
      <c r="E29" s="148"/>
      <c r="F29" s="151">
        <f>E29/24*35</f>
        <v>0</v>
      </c>
      <c r="G29" s="29"/>
      <c r="H29" s="24"/>
      <c r="I29" s="24"/>
      <c r="J29" s="24"/>
      <c r="K29" s="24"/>
      <c r="L29" s="24"/>
      <c r="M29" s="24"/>
    </row>
    <row r="30" spans="1:16" x14ac:dyDescent="0.25">
      <c r="A30" s="186"/>
      <c r="B30" s="22"/>
      <c r="C30" s="8" t="s">
        <v>54</v>
      </c>
      <c r="D30" s="33" t="s">
        <v>136</v>
      </c>
      <c r="E30" s="148"/>
      <c r="F30" s="151">
        <f>E30/24*35</f>
        <v>0</v>
      </c>
      <c r="G30" s="29"/>
      <c r="H30" s="24"/>
      <c r="I30" s="24"/>
      <c r="J30" s="24"/>
      <c r="K30" s="21"/>
      <c r="L30" s="21"/>
      <c r="M30" s="21"/>
    </row>
    <row r="31" spans="1:16" ht="33" x14ac:dyDescent="0.25">
      <c r="A31" s="186"/>
      <c r="B31" s="22"/>
      <c r="C31" s="8" t="s">
        <v>55</v>
      </c>
      <c r="D31" s="33" t="s">
        <v>137</v>
      </c>
      <c r="E31" s="148"/>
      <c r="F31" s="151">
        <f>E31/24*35</f>
        <v>0</v>
      </c>
      <c r="G31" s="29"/>
      <c r="H31" s="24"/>
      <c r="I31" s="24"/>
      <c r="J31" s="24"/>
      <c r="K31" s="21"/>
      <c r="L31" s="21"/>
      <c r="M31" s="21"/>
    </row>
    <row r="32" spans="1:16" x14ac:dyDescent="0.25">
      <c r="A32" s="186"/>
      <c r="B32" s="22"/>
      <c r="C32" s="8" t="s">
        <v>56</v>
      </c>
      <c r="D32" s="33" t="s">
        <v>138</v>
      </c>
      <c r="E32" s="148"/>
      <c r="F32" s="151">
        <f>E32/24*35</f>
        <v>0</v>
      </c>
      <c r="G32" s="29"/>
      <c r="H32" s="24"/>
      <c r="I32" s="21"/>
      <c r="J32" s="21"/>
      <c r="K32" s="21"/>
      <c r="L32" s="21"/>
      <c r="M32" s="21"/>
    </row>
    <row r="33" spans="1:17" x14ac:dyDescent="0.25">
      <c r="A33" s="186"/>
      <c r="B33" s="22"/>
      <c r="C33" s="32"/>
      <c r="D33" s="22"/>
      <c r="E33" s="8"/>
      <c r="F33" s="30"/>
      <c r="G33" s="152">
        <f>SUM(F29:F32)</f>
        <v>0</v>
      </c>
      <c r="H33" s="24"/>
      <c r="I33" s="21"/>
      <c r="J33" s="21"/>
      <c r="K33" s="21"/>
      <c r="L33" s="21"/>
      <c r="M33" s="21"/>
    </row>
    <row r="34" spans="1:17" x14ac:dyDescent="0.25">
      <c r="A34" s="186"/>
      <c r="B34" s="8">
        <v>2.2000000000000002</v>
      </c>
      <c r="C34" s="163" t="s">
        <v>57</v>
      </c>
      <c r="D34" s="163"/>
      <c r="E34" s="164"/>
      <c r="F34" s="164"/>
      <c r="G34" s="164"/>
      <c r="H34" s="24"/>
      <c r="I34" s="24"/>
      <c r="J34" s="24"/>
      <c r="K34" s="21"/>
      <c r="L34" s="21"/>
      <c r="M34" s="21"/>
    </row>
    <row r="35" spans="1:17" x14ac:dyDescent="0.25">
      <c r="A35" s="186"/>
      <c r="B35" s="22"/>
      <c r="C35" s="8" t="s">
        <v>58</v>
      </c>
      <c r="D35" s="33" t="s">
        <v>139</v>
      </c>
      <c r="E35" s="148"/>
      <c r="F35" s="151">
        <f t="shared" ref="F35:F41" si="3">E35/42*55</f>
        <v>0</v>
      </c>
      <c r="G35" s="30"/>
      <c r="H35" s="21"/>
      <c r="I35" s="21"/>
      <c r="J35" s="21"/>
      <c r="K35" s="21"/>
      <c r="L35" s="21"/>
      <c r="M35" s="21"/>
    </row>
    <row r="36" spans="1:17" ht="33" x14ac:dyDescent="0.25">
      <c r="A36" s="186"/>
      <c r="B36" s="22"/>
      <c r="C36" s="8" t="s">
        <v>59</v>
      </c>
      <c r="D36" s="33" t="s">
        <v>140</v>
      </c>
      <c r="E36" s="148"/>
      <c r="F36" s="151">
        <f t="shared" si="3"/>
        <v>0</v>
      </c>
      <c r="G36" s="30"/>
      <c r="H36" s="23"/>
      <c r="I36" s="23"/>
      <c r="J36" s="23"/>
      <c r="K36" s="23"/>
      <c r="L36" s="23"/>
      <c r="M36" s="23"/>
    </row>
    <row r="37" spans="1:17" x14ac:dyDescent="0.25">
      <c r="A37" s="186"/>
      <c r="B37" s="22"/>
      <c r="C37" s="8" t="s">
        <v>60</v>
      </c>
      <c r="D37" s="33" t="s">
        <v>141</v>
      </c>
      <c r="E37" s="148"/>
      <c r="F37" s="151">
        <f t="shared" si="3"/>
        <v>0</v>
      </c>
      <c r="G37" s="29"/>
      <c r="H37" s="23"/>
      <c r="I37" s="23"/>
      <c r="J37" s="23"/>
      <c r="K37" s="23"/>
    </row>
    <row r="38" spans="1:17" x14ac:dyDescent="0.25">
      <c r="A38" s="186"/>
      <c r="B38" s="22"/>
      <c r="C38" s="8" t="s">
        <v>61</v>
      </c>
      <c r="D38" s="33" t="s">
        <v>142</v>
      </c>
      <c r="E38" s="148"/>
      <c r="F38" s="151">
        <f t="shared" si="3"/>
        <v>0</v>
      </c>
      <c r="G38" s="29"/>
      <c r="H38" s="23"/>
      <c r="I38" s="23"/>
    </row>
    <row r="39" spans="1:17" x14ac:dyDescent="0.25">
      <c r="A39" s="186"/>
      <c r="B39" s="22"/>
      <c r="C39" s="8" t="s">
        <v>62</v>
      </c>
      <c r="D39" s="33" t="s">
        <v>143</v>
      </c>
      <c r="E39" s="148"/>
      <c r="F39" s="151">
        <f t="shared" si="3"/>
        <v>0</v>
      </c>
      <c r="G39" s="29"/>
      <c r="H39" s="23"/>
      <c r="I39" s="23"/>
    </row>
    <row r="40" spans="1:17" x14ac:dyDescent="0.25">
      <c r="A40" s="186"/>
      <c r="B40" s="22"/>
      <c r="C40" s="8" t="s">
        <v>63</v>
      </c>
      <c r="D40" s="33" t="s">
        <v>144</v>
      </c>
      <c r="E40" s="148"/>
      <c r="F40" s="151">
        <f t="shared" si="3"/>
        <v>0</v>
      </c>
      <c r="G40" s="30"/>
    </row>
    <row r="41" spans="1:17" x14ac:dyDescent="0.25">
      <c r="A41" s="186"/>
      <c r="B41" s="22"/>
      <c r="C41" s="8" t="s">
        <v>64</v>
      </c>
      <c r="D41" s="33" t="s">
        <v>145</v>
      </c>
      <c r="E41" s="148"/>
      <c r="F41" s="151">
        <f t="shared" si="3"/>
        <v>0</v>
      </c>
      <c r="G41" s="30"/>
    </row>
    <row r="42" spans="1:17" ht="17.25" thickBot="1" x14ac:dyDescent="0.3">
      <c r="A42" s="186"/>
      <c r="B42" s="34"/>
      <c r="C42" s="35"/>
      <c r="D42" s="34"/>
      <c r="E42" s="36"/>
      <c r="F42" s="37"/>
      <c r="G42" s="153">
        <f>SUM(F35:F41)</f>
        <v>0</v>
      </c>
    </row>
    <row r="43" spans="1:17" ht="17.25" thickTop="1" x14ac:dyDescent="0.25">
      <c r="A43" s="187"/>
      <c r="B43" s="188" t="s">
        <v>20</v>
      </c>
      <c r="C43" s="189"/>
      <c r="D43" s="189"/>
      <c r="E43" s="189"/>
      <c r="F43" s="190"/>
      <c r="G43" s="154">
        <f>ROUND(G33+G42,0)</f>
        <v>0</v>
      </c>
      <c r="H43" s="23"/>
      <c r="I43" s="23"/>
      <c r="J43" s="23"/>
      <c r="K43" s="23"/>
    </row>
    <row r="44" spans="1:17" x14ac:dyDescent="0.25">
      <c r="A44" s="187" t="s">
        <v>41</v>
      </c>
      <c r="B44" s="85">
        <v>3.1</v>
      </c>
      <c r="C44" s="164" t="s">
        <v>42</v>
      </c>
      <c r="D44" s="164"/>
      <c r="E44" s="8"/>
      <c r="F44" s="30"/>
      <c r="G44" s="29"/>
      <c r="H44" s="23"/>
      <c r="I44" s="23"/>
      <c r="J44" s="23"/>
      <c r="K44" s="23"/>
      <c r="L44" s="23"/>
      <c r="M44" s="23"/>
      <c r="N44" s="24"/>
      <c r="O44" s="24"/>
      <c r="P44" s="24"/>
      <c r="Q44" s="24"/>
    </row>
    <row r="45" spans="1:17" ht="33" x14ac:dyDescent="0.25">
      <c r="A45" s="194"/>
      <c r="B45" s="86"/>
      <c r="C45" s="40" t="s">
        <v>65</v>
      </c>
      <c r="D45" s="33" t="s">
        <v>146</v>
      </c>
      <c r="E45" s="148"/>
      <c r="F45" s="151">
        <f>E45/42*90</f>
        <v>0</v>
      </c>
      <c r="G45" s="29"/>
      <c r="H45" s="24"/>
      <c r="I45" s="24"/>
      <c r="J45" s="21"/>
    </row>
    <row r="46" spans="1:17" ht="33" x14ac:dyDescent="0.25">
      <c r="A46" s="194"/>
      <c r="B46" s="86"/>
      <c r="C46" s="40" t="s">
        <v>66</v>
      </c>
      <c r="D46" s="33" t="s">
        <v>147</v>
      </c>
      <c r="E46" s="148"/>
      <c r="F46" s="151">
        <f t="shared" ref="F46:F51" si="4">E46/42*90</f>
        <v>0</v>
      </c>
      <c r="G46" s="30"/>
      <c r="H46" s="21"/>
      <c r="I46" s="21"/>
      <c r="J46" s="21"/>
    </row>
    <row r="47" spans="1:17" ht="33" x14ac:dyDescent="0.25">
      <c r="A47" s="194"/>
      <c r="B47" s="86"/>
      <c r="C47" s="40" t="s">
        <v>67</v>
      </c>
      <c r="D47" s="33" t="s">
        <v>148</v>
      </c>
      <c r="E47" s="148"/>
      <c r="F47" s="151">
        <f t="shared" si="4"/>
        <v>0</v>
      </c>
      <c r="G47" s="29"/>
      <c r="H47" s="23"/>
      <c r="I47" s="23"/>
      <c r="J47" s="23"/>
      <c r="K47" s="23"/>
      <c r="L47" s="23"/>
    </row>
    <row r="48" spans="1:17" x14ac:dyDescent="0.25">
      <c r="A48" s="194"/>
      <c r="B48" s="86"/>
      <c r="C48" s="40" t="s">
        <v>68</v>
      </c>
      <c r="D48" s="33" t="s">
        <v>149</v>
      </c>
      <c r="E48" s="148"/>
      <c r="F48" s="151">
        <f t="shared" si="4"/>
        <v>0</v>
      </c>
      <c r="G48" s="29"/>
      <c r="H48" s="23"/>
    </row>
    <row r="49" spans="1:15" ht="33" x14ac:dyDescent="0.25">
      <c r="A49" s="194"/>
      <c r="B49" s="86"/>
      <c r="C49" s="40" t="s">
        <v>69</v>
      </c>
      <c r="D49" s="33" t="s">
        <v>150</v>
      </c>
      <c r="E49" s="148"/>
      <c r="F49" s="151">
        <f t="shared" si="4"/>
        <v>0</v>
      </c>
      <c r="G49" s="30"/>
    </row>
    <row r="50" spans="1:15" x14ac:dyDescent="0.25">
      <c r="A50" s="194"/>
      <c r="B50" s="86"/>
      <c r="C50" s="40" t="s">
        <v>70</v>
      </c>
      <c r="D50" s="33" t="s">
        <v>151</v>
      </c>
      <c r="E50" s="148"/>
      <c r="F50" s="151">
        <f t="shared" si="4"/>
        <v>0</v>
      </c>
      <c r="G50" s="30"/>
    </row>
    <row r="51" spans="1:15" ht="33" x14ac:dyDescent="0.25">
      <c r="A51" s="194"/>
      <c r="B51" s="86"/>
      <c r="C51" s="40" t="s">
        <v>153</v>
      </c>
      <c r="D51" s="33" t="s">
        <v>152</v>
      </c>
      <c r="E51" s="148"/>
      <c r="F51" s="151">
        <f t="shared" si="4"/>
        <v>0</v>
      </c>
      <c r="G51" s="30"/>
    </row>
    <row r="52" spans="1:15" x14ac:dyDescent="0.25">
      <c r="A52" s="194"/>
      <c r="B52" s="87"/>
      <c r="C52" s="88"/>
      <c r="D52" s="89"/>
      <c r="E52" s="90"/>
      <c r="F52" s="91"/>
      <c r="G52" s="155">
        <f>SUM(F45:F51)</f>
        <v>0</v>
      </c>
    </row>
    <row r="53" spans="1:15" x14ac:dyDescent="0.25">
      <c r="A53" s="195"/>
      <c r="B53" s="191" t="s">
        <v>20</v>
      </c>
      <c r="C53" s="192"/>
      <c r="D53" s="192"/>
      <c r="E53" s="192"/>
      <c r="F53" s="193"/>
      <c r="G53" s="156">
        <f>ROUND(G52,0)</f>
        <v>0</v>
      </c>
    </row>
    <row r="54" spans="1:15" x14ac:dyDescent="0.25">
      <c r="A54" s="195" t="s">
        <v>27</v>
      </c>
      <c r="B54" s="6">
        <v>4.0999999999999996</v>
      </c>
      <c r="C54" s="163" t="s">
        <v>71</v>
      </c>
      <c r="D54" s="163"/>
      <c r="E54" s="202"/>
      <c r="F54" s="203"/>
      <c r="G54" s="204"/>
      <c r="H54" s="23"/>
      <c r="I54" s="23"/>
    </row>
    <row r="55" spans="1:15" x14ac:dyDescent="0.25">
      <c r="A55" s="186"/>
      <c r="B55" s="22"/>
      <c r="C55" s="8" t="s">
        <v>72</v>
      </c>
      <c r="D55" s="33" t="s">
        <v>156</v>
      </c>
      <c r="E55" s="148">
        <v>5</v>
      </c>
      <c r="F55" s="151">
        <f>E55/36*40</f>
        <v>5.5555555555555554</v>
      </c>
      <c r="G55" s="29"/>
      <c r="H55" s="24"/>
      <c r="I55" s="24"/>
      <c r="J55" s="24"/>
      <c r="K55" s="21"/>
      <c r="L55" s="21"/>
      <c r="M55" s="21"/>
      <c r="N55" s="21"/>
      <c r="O55" s="21"/>
    </row>
    <row r="56" spans="1:15" ht="33" x14ac:dyDescent="0.25">
      <c r="A56" s="186"/>
      <c r="B56" s="22"/>
      <c r="C56" s="8" t="s">
        <v>73</v>
      </c>
      <c r="D56" s="33" t="s">
        <v>157</v>
      </c>
      <c r="E56" s="148">
        <v>5</v>
      </c>
      <c r="F56" s="151">
        <f t="shared" ref="F56:F60" si="5">E56/36*40</f>
        <v>5.5555555555555554</v>
      </c>
      <c r="G56" s="29"/>
      <c r="H56" s="24"/>
      <c r="I56" s="24"/>
      <c r="J56" s="24"/>
      <c r="K56" s="24"/>
      <c r="L56" s="24"/>
      <c r="M56" s="24"/>
      <c r="N56" s="24"/>
      <c r="O56" s="21"/>
    </row>
    <row r="57" spans="1:15" x14ac:dyDescent="0.25">
      <c r="A57" s="186"/>
      <c r="B57" s="22"/>
      <c r="C57" s="8" t="s">
        <v>74</v>
      </c>
      <c r="D57" s="33" t="s">
        <v>158</v>
      </c>
      <c r="E57" s="148">
        <v>5</v>
      </c>
      <c r="F57" s="151">
        <f t="shared" si="5"/>
        <v>5.5555555555555554</v>
      </c>
      <c r="G57" s="29"/>
      <c r="H57" s="24"/>
      <c r="I57" s="21"/>
      <c r="J57" s="21"/>
      <c r="K57" s="21"/>
      <c r="L57" s="21"/>
      <c r="M57" s="21"/>
      <c r="N57" s="21"/>
      <c r="O57" s="21"/>
    </row>
    <row r="58" spans="1:15" ht="33" x14ac:dyDescent="0.25">
      <c r="A58" s="186"/>
      <c r="B58" s="22"/>
      <c r="C58" s="8" t="s">
        <v>75</v>
      </c>
      <c r="D58" s="33" t="s">
        <v>159</v>
      </c>
      <c r="E58" s="148">
        <v>5</v>
      </c>
      <c r="F58" s="151">
        <f t="shared" si="5"/>
        <v>5.5555555555555554</v>
      </c>
      <c r="G58" s="29"/>
      <c r="H58" s="24"/>
      <c r="I58" s="24"/>
      <c r="J58" s="21"/>
      <c r="K58" s="21"/>
      <c r="L58" s="21"/>
      <c r="M58" s="21"/>
      <c r="N58" s="21"/>
      <c r="O58" s="21"/>
    </row>
    <row r="59" spans="1:15" ht="33" x14ac:dyDescent="0.25">
      <c r="A59" s="186"/>
      <c r="B59" s="22"/>
      <c r="C59" s="8" t="s">
        <v>154</v>
      </c>
      <c r="D59" s="33" t="s">
        <v>160</v>
      </c>
      <c r="E59" s="148">
        <v>4</v>
      </c>
      <c r="F59" s="151">
        <f t="shared" si="5"/>
        <v>4.4444444444444446</v>
      </c>
      <c r="G59" s="29"/>
      <c r="H59" s="24"/>
      <c r="I59" s="24"/>
      <c r="J59" s="21"/>
      <c r="K59" s="21"/>
      <c r="L59" s="21"/>
      <c r="M59" s="21"/>
      <c r="N59" s="21"/>
      <c r="O59" s="21"/>
    </row>
    <row r="60" spans="1:15" ht="33" x14ac:dyDescent="0.25">
      <c r="A60" s="186"/>
      <c r="B60" s="22"/>
      <c r="C60" s="8" t="s">
        <v>155</v>
      </c>
      <c r="D60" s="33" t="s">
        <v>161</v>
      </c>
      <c r="E60" s="148">
        <v>3</v>
      </c>
      <c r="F60" s="151">
        <f t="shared" si="5"/>
        <v>3.333333333333333</v>
      </c>
      <c r="G60" s="29"/>
      <c r="H60" s="24"/>
      <c r="I60" s="24"/>
      <c r="J60" s="21"/>
      <c r="K60" s="21"/>
      <c r="L60" s="21"/>
      <c r="M60" s="21"/>
      <c r="N60" s="21"/>
      <c r="O60" s="21"/>
    </row>
    <row r="61" spans="1:15" x14ac:dyDescent="0.25">
      <c r="A61" s="186"/>
      <c r="B61" s="22"/>
      <c r="C61" s="32"/>
      <c r="D61" s="22"/>
      <c r="E61" s="8"/>
      <c r="F61" s="28"/>
      <c r="G61" s="151">
        <f>SUM(F55:F60)</f>
        <v>29.999999999999996</v>
      </c>
    </row>
    <row r="62" spans="1:15" x14ac:dyDescent="0.25">
      <c r="A62" s="186"/>
      <c r="B62" s="8">
        <v>4.2</v>
      </c>
      <c r="C62" s="163" t="s">
        <v>165</v>
      </c>
      <c r="D62" s="163"/>
      <c r="E62" s="202"/>
      <c r="F62" s="203"/>
      <c r="G62" s="204"/>
      <c r="H62" s="23"/>
      <c r="I62" s="23"/>
      <c r="J62" s="23"/>
      <c r="K62" s="23"/>
      <c r="L62" s="23"/>
    </row>
    <row r="63" spans="1:15" ht="33" x14ac:dyDescent="0.25">
      <c r="A63" s="186"/>
      <c r="B63" s="22"/>
      <c r="C63" s="8" t="s">
        <v>76</v>
      </c>
      <c r="D63" s="33" t="s">
        <v>166</v>
      </c>
      <c r="E63" s="148"/>
      <c r="F63" s="151">
        <f>E63/30*70</f>
        <v>0</v>
      </c>
      <c r="G63" s="29"/>
      <c r="H63" s="23"/>
      <c r="I63" s="23"/>
    </row>
    <row r="64" spans="1:15" x14ac:dyDescent="0.3">
      <c r="A64" s="186"/>
      <c r="B64" s="22"/>
      <c r="C64" s="8" t="s">
        <v>162</v>
      </c>
      <c r="D64" s="7" t="s">
        <v>167</v>
      </c>
      <c r="E64" s="148"/>
      <c r="F64" s="151">
        <f t="shared" ref="F64:F67" si="6">E64/30*70</f>
        <v>0</v>
      </c>
      <c r="G64" s="29"/>
      <c r="H64" s="23"/>
      <c r="I64" s="23"/>
      <c r="J64" s="23"/>
      <c r="K64" s="23"/>
    </row>
    <row r="65" spans="1:15" x14ac:dyDescent="0.3">
      <c r="A65" s="186"/>
      <c r="B65" s="22"/>
      <c r="C65" s="8" t="s">
        <v>77</v>
      </c>
      <c r="D65" s="7" t="s">
        <v>168</v>
      </c>
      <c r="E65" s="148"/>
      <c r="F65" s="151">
        <f t="shared" si="6"/>
        <v>0</v>
      </c>
      <c r="G65" s="29"/>
      <c r="H65" s="23"/>
    </row>
    <row r="66" spans="1:15" x14ac:dyDescent="0.25">
      <c r="A66" s="186"/>
      <c r="B66" s="22"/>
      <c r="C66" s="8" t="s">
        <v>163</v>
      </c>
      <c r="D66" s="33" t="s">
        <v>169</v>
      </c>
      <c r="E66" s="148"/>
      <c r="F66" s="151">
        <f t="shared" si="6"/>
        <v>0</v>
      </c>
      <c r="G66" s="29"/>
      <c r="H66" s="23"/>
    </row>
    <row r="67" spans="1:15" x14ac:dyDescent="0.25">
      <c r="A67" s="186"/>
      <c r="B67" s="22"/>
      <c r="C67" s="8" t="s">
        <v>164</v>
      </c>
      <c r="D67" s="33" t="s">
        <v>170</v>
      </c>
      <c r="E67" s="148"/>
      <c r="F67" s="151">
        <f t="shared" si="6"/>
        <v>0</v>
      </c>
      <c r="G67" s="29"/>
      <c r="H67" s="23"/>
    </row>
    <row r="68" spans="1:15" ht="17.25" thickBot="1" x14ac:dyDescent="0.3">
      <c r="A68" s="186"/>
      <c r="B68" s="34"/>
      <c r="C68" s="36"/>
      <c r="D68" s="34"/>
      <c r="E68" s="36"/>
      <c r="F68" s="38"/>
      <c r="G68" s="153">
        <f>SUM(F63:F67)</f>
        <v>0</v>
      </c>
    </row>
    <row r="69" spans="1:15" ht="17.25" thickTop="1" x14ac:dyDescent="0.25">
      <c r="A69" s="186"/>
      <c r="B69" s="205" t="s">
        <v>20</v>
      </c>
      <c r="C69" s="206"/>
      <c r="D69" s="206"/>
      <c r="E69" s="206"/>
      <c r="F69" s="207"/>
      <c r="G69" s="157">
        <f>ROUND(G61+G68,0)</f>
        <v>30</v>
      </c>
    </row>
    <row r="70" spans="1:15" x14ac:dyDescent="0.25">
      <c r="A70" s="186" t="s">
        <v>78</v>
      </c>
      <c r="B70" s="6">
        <v>5.0999999999999996</v>
      </c>
      <c r="C70" s="163" t="s">
        <v>79</v>
      </c>
      <c r="D70" s="163"/>
      <c r="E70" s="164"/>
      <c r="F70" s="164"/>
      <c r="G70" s="164"/>
    </row>
    <row r="71" spans="1:15" ht="33" x14ac:dyDescent="0.25">
      <c r="A71" s="186"/>
      <c r="B71" s="22"/>
      <c r="C71" s="8" t="s">
        <v>80</v>
      </c>
      <c r="D71" s="33" t="s">
        <v>171</v>
      </c>
      <c r="E71" s="148"/>
      <c r="F71" s="151">
        <f>E71/12*25</f>
        <v>0</v>
      </c>
      <c r="G71" s="29"/>
    </row>
    <row r="72" spans="1:15" x14ac:dyDescent="0.25">
      <c r="A72" s="186"/>
      <c r="B72" s="22"/>
      <c r="C72" s="8" t="s">
        <v>81</v>
      </c>
      <c r="D72" s="33" t="s">
        <v>172</v>
      </c>
      <c r="E72" s="148"/>
      <c r="F72" s="151">
        <f>E72/12*25</f>
        <v>0</v>
      </c>
      <c r="G72" s="29"/>
    </row>
    <row r="73" spans="1:15" x14ac:dyDescent="0.25">
      <c r="A73" s="186"/>
      <c r="B73" s="22"/>
      <c r="C73" s="8"/>
      <c r="D73" s="22"/>
      <c r="E73" s="8"/>
      <c r="F73" s="146"/>
      <c r="G73" s="151">
        <f>SUM(F71:F72)</f>
        <v>0</v>
      </c>
      <c r="H73" s="21"/>
      <c r="I73" s="21"/>
      <c r="J73" s="21"/>
      <c r="K73" s="21"/>
    </row>
    <row r="74" spans="1:15" x14ac:dyDescent="0.25">
      <c r="A74" s="186"/>
      <c r="B74" s="8">
        <v>5.2</v>
      </c>
      <c r="C74" s="163" t="s">
        <v>173</v>
      </c>
      <c r="D74" s="163"/>
      <c r="E74" s="8"/>
      <c r="F74" s="146"/>
      <c r="G74" s="29"/>
      <c r="H74" s="23"/>
      <c r="I74" s="23"/>
      <c r="J74" s="23"/>
    </row>
    <row r="75" spans="1:15" x14ac:dyDescent="0.25">
      <c r="A75" s="186"/>
      <c r="B75" s="22"/>
      <c r="C75" s="8" t="s">
        <v>82</v>
      </c>
      <c r="D75" s="33" t="s">
        <v>174</v>
      </c>
      <c r="E75" s="148"/>
      <c r="F75" s="151">
        <f>E75/18*30</f>
        <v>0</v>
      </c>
      <c r="G75" s="29"/>
      <c r="H75" s="24"/>
      <c r="I75" s="24"/>
      <c r="J75" s="24"/>
      <c r="K75" s="24"/>
      <c r="L75" s="21"/>
      <c r="M75" s="21"/>
      <c r="N75" s="21"/>
      <c r="O75" s="21"/>
    </row>
    <row r="76" spans="1:15" x14ac:dyDescent="0.25">
      <c r="A76" s="186"/>
      <c r="B76" s="22"/>
      <c r="C76" s="8" t="s">
        <v>83</v>
      </c>
      <c r="D76" s="33" t="s">
        <v>175</v>
      </c>
      <c r="E76" s="148"/>
      <c r="F76" s="151">
        <f>E76/18*30</f>
        <v>0</v>
      </c>
      <c r="G76" s="29"/>
      <c r="H76" s="24"/>
      <c r="I76" s="24"/>
      <c r="J76" s="21"/>
      <c r="K76" s="21"/>
      <c r="L76" s="21"/>
      <c r="M76" s="21"/>
      <c r="N76" s="21"/>
      <c r="O76" s="21"/>
    </row>
    <row r="77" spans="1:15" ht="33" x14ac:dyDescent="0.25">
      <c r="A77" s="186"/>
      <c r="B77" s="22"/>
      <c r="C77" s="8" t="s">
        <v>84</v>
      </c>
      <c r="D77" s="33" t="s">
        <v>176</v>
      </c>
      <c r="E77" s="148"/>
      <c r="F77" s="151">
        <f>E77/18*30</f>
        <v>0</v>
      </c>
      <c r="G77" s="30"/>
      <c r="H77" s="21"/>
      <c r="I77" s="21"/>
      <c r="J77" s="21"/>
      <c r="K77" s="21"/>
      <c r="L77" s="21"/>
      <c r="M77" s="21"/>
      <c r="N77" s="21"/>
      <c r="O77" s="21"/>
    </row>
    <row r="78" spans="1:15" x14ac:dyDescent="0.25">
      <c r="A78" s="186"/>
      <c r="B78" s="22"/>
      <c r="C78" s="32"/>
      <c r="D78" s="41"/>
      <c r="E78" s="8"/>
      <c r="F78" s="28"/>
      <c r="G78" s="152">
        <f>SUM(F75:F77)</f>
        <v>0</v>
      </c>
      <c r="H78" s="23"/>
      <c r="I78" s="23"/>
      <c r="J78" s="23"/>
      <c r="K78" s="23"/>
      <c r="L78" s="23"/>
    </row>
    <row r="79" spans="1:15" x14ac:dyDescent="0.25">
      <c r="A79" s="186"/>
      <c r="B79" s="8">
        <v>5.3</v>
      </c>
      <c r="C79" s="163" t="s">
        <v>177</v>
      </c>
      <c r="D79" s="163"/>
      <c r="E79" s="164"/>
      <c r="F79" s="164"/>
      <c r="G79" s="164"/>
    </row>
    <row r="80" spans="1:15" ht="33" x14ac:dyDescent="0.25">
      <c r="A80" s="186"/>
      <c r="B80" s="22"/>
      <c r="C80" s="8" t="s">
        <v>110</v>
      </c>
      <c r="D80" s="33" t="s">
        <v>178</v>
      </c>
      <c r="E80" s="148"/>
      <c r="F80" s="151">
        <f>E80/18*30</f>
        <v>0</v>
      </c>
      <c r="G80" s="29"/>
      <c r="H80" s="21"/>
      <c r="I80" s="21"/>
      <c r="J80" s="21"/>
      <c r="K80" s="21"/>
    </row>
    <row r="81" spans="1:13" x14ac:dyDescent="0.25">
      <c r="A81" s="186"/>
      <c r="B81" s="22"/>
      <c r="C81" s="8" t="s">
        <v>86</v>
      </c>
      <c r="D81" s="33" t="s">
        <v>179</v>
      </c>
      <c r="E81" s="148"/>
      <c r="F81" s="151">
        <f t="shared" ref="F81:F82" si="7">E81/18*30</f>
        <v>0</v>
      </c>
      <c r="G81" s="30"/>
      <c r="H81" s="21"/>
      <c r="I81" s="21"/>
      <c r="J81" s="21"/>
      <c r="K81" s="21"/>
    </row>
    <row r="82" spans="1:13" ht="33" x14ac:dyDescent="0.25">
      <c r="A82" s="186"/>
      <c r="B82" s="22"/>
      <c r="C82" s="8" t="s">
        <v>85</v>
      </c>
      <c r="D82" s="33" t="s">
        <v>180</v>
      </c>
      <c r="E82" s="148"/>
      <c r="F82" s="151">
        <f t="shared" si="7"/>
        <v>0</v>
      </c>
      <c r="G82" s="29"/>
      <c r="H82" s="23"/>
      <c r="I82" s="23"/>
      <c r="J82" s="23"/>
      <c r="K82" s="23"/>
      <c r="L82" s="23"/>
      <c r="M82" s="23"/>
    </row>
    <row r="83" spans="1:13" x14ac:dyDescent="0.25">
      <c r="A83" s="186"/>
      <c r="B83" s="22"/>
      <c r="C83" s="32"/>
      <c r="D83" s="22"/>
      <c r="E83" s="8"/>
      <c r="F83" s="28"/>
      <c r="G83" s="152">
        <f>SUM(F80:F82)</f>
        <v>0</v>
      </c>
      <c r="H83" s="24"/>
      <c r="I83" s="24"/>
      <c r="J83" s="24"/>
      <c r="K83" s="24"/>
      <c r="L83" s="23"/>
    </row>
    <row r="84" spans="1:13" x14ac:dyDescent="0.25">
      <c r="A84" s="186"/>
      <c r="B84" s="8">
        <v>5.4</v>
      </c>
      <c r="C84" s="163" t="s">
        <v>181</v>
      </c>
      <c r="D84" s="163"/>
      <c r="E84" s="164"/>
      <c r="F84" s="164"/>
      <c r="G84" s="164"/>
      <c r="H84" s="24"/>
      <c r="I84" s="21"/>
      <c r="J84" s="21"/>
      <c r="K84" s="21"/>
    </row>
    <row r="85" spans="1:13" x14ac:dyDescent="0.25">
      <c r="A85" s="186"/>
      <c r="B85" s="22"/>
      <c r="C85" s="8" t="s">
        <v>87</v>
      </c>
      <c r="D85" s="33" t="s">
        <v>183</v>
      </c>
      <c r="E85" s="148"/>
      <c r="F85" s="151">
        <f>E85/18*20</f>
        <v>0</v>
      </c>
      <c r="G85" s="30"/>
      <c r="H85" s="21"/>
      <c r="I85" s="21"/>
      <c r="J85" s="21"/>
      <c r="K85" s="21"/>
    </row>
    <row r="86" spans="1:13" x14ac:dyDescent="0.25">
      <c r="A86" s="186"/>
      <c r="B86" s="22"/>
      <c r="C86" s="8" t="s">
        <v>88</v>
      </c>
      <c r="D86" s="33" t="s">
        <v>184</v>
      </c>
      <c r="E86" s="148"/>
      <c r="F86" s="151">
        <f t="shared" ref="F86:F87" si="8">E86/18*20</f>
        <v>0</v>
      </c>
      <c r="G86" s="29"/>
      <c r="H86" s="24"/>
      <c r="I86" s="24"/>
      <c r="J86" s="21"/>
      <c r="K86" s="21"/>
    </row>
    <row r="87" spans="1:13" ht="33" x14ac:dyDescent="0.25">
      <c r="A87" s="186"/>
      <c r="B87" s="22"/>
      <c r="C87" s="8" t="s">
        <v>89</v>
      </c>
      <c r="D87" s="33" t="s">
        <v>185</v>
      </c>
      <c r="E87" s="148"/>
      <c r="F87" s="151">
        <f t="shared" si="8"/>
        <v>0</v>
      </c>
      <c r="G87" s="29"/>
      <c r="H87" s="21"/>
      <c r="I87" s="21"/>
      <c r="J87" s="21"/>
    </row>
    <row r="88" spans="1:13" x14ac:dyDescent="0.25">
      <c r="A88" s="186"/>
      <c r="B88" s="22"/>
      <c r="C88" s="32"/>
      <c r="D88" s="33"/>
      <c r="E88" s="8"/>
      <c r="F88" s="28"/>
      <c r="G88" s="151">
        <f>SUM(F85:F87)</f>
        <v>0</v>
      </c>
    </row>
    <row r="89" spans="1:13" x14ac:dyDescent="0.25">
      <c r="A89" s="186"/>
      <c r="B89" s="8">
        <v>5.5</v>
      </c>
      <c r="C89" s="164" t="s">
        <v>182</v>
      </c>
      <c r="D89" s="164"/>
      <c r="E89" s="163"/>
      <c r="F89" s="163"/>
      <c r="G89" s="163"/>
    </row>
    <row r="90" spans="1:13" ht="33" x14ac:dyDescent="0.25">
      <c r="A90" s="186"/>
      <c r="B90" s="22"/>
      <c r="C90" s="8" t="s">
        <v>90</v>
      </c>
      <c r="D90" s="33" t="s">
        <v>186</v>
      </c>
      <c r="E90" s="148"/>
      <c r="F90" s="151">
        <f>E90/18*15</f>
        <v>0</v>
      </c>
      <c r="G90" s="30"/>
    </row>
    <row r="91" spans="1:13" x14ac:dyDescent="0.25">
      <c r="A91" s="186"/>
      <c r="B91" s="22"/>
      <c r="C91" s="8" t="s">
        <v>91</v>
      </c>
      <c r="D91" s="33" t="s">
        <v>187</v>
      </c>
      <c r="E91" s="148"/>
      <c r="F91" s="151">
        <f t="shared" ref="F91:F92" si="9">E91/18*15</f>
        <v>0</v>
      </c>
      <c r="G91" s="30"/>
    </row>
    <row r="92" spans="1:13" x14ac:dyDescent="0.25">
      <c r="A92" s="186"/>
      <c r="B92" s="22"/>
      <c r="C92" s="8" t="s">
        <v>92</v>
      </c>
      <c r="D92" s="33" t="s">
        <v>188</v>
      </c>
      <c r="E92" s="148"/>
      <c r="F92" s="151">
        <f t="shared" si="9"/>
        <v>0</v>
      </c>
      <c r="G92" s="30"/>
    </row>
    <row r="93" spans="1:13" ht="17.25" thickBot="1" x14ac:dyDescent="0.3">
      <c r="A93" s="186"/>
      <c r="B93" s="34"/>
      <c r="C93" s="36"/>
      <c r="D93" s="34"/>
      <c r="E93" s="36"/>
      <c r="F93" s="37"/>
      <c r="G93" s="153">
        <f>SUM(F90:F92)</f>
        <v>0</v>
      </c>
    </row>
    <row r="94" spans="1:13" ht="17.25" thickTop="1" x14ac:dyDescent="0.25">
      <c r="A94" s="186"/>
      <c r="B94" s="201" t="s">
        <v>20</v>
      </c>
      <c r="C94" s="201"/>
      <c r="D94" s="201"/>
      <c r="E94" s="201"/>
      <c r="F94" s="201"/>
      <c r="G94" s="158">
        <f>ROUND(G73+G78+G83+G88+G93,0)</f>
        <v>0</v>
      </c>
    </row>
    <row r="95" spans="1:13" x14ac:dyDescent="0.25">
      <c r="A95" s="169" t="s">
        <v>26</v>
      </c>
      <c r="B95" s="6">
        <v>6.1</v>
      </c>
      <c r="C95" s="163" t="s">
        <v>189</v>
      </c>
      <c r="D95" s="163"/>
      <c r="E95" s="164"/>
      <c r="F95" s="164"/>
      <c r="G95" s="164"/>
      <c r="H95" s="23"/>
      <c r="I95" s="23"/>
      <c r="J95" s="23"/>
    </row>
    <row r="96" spans="1:13" ht="33" x14ac:dyDescent="0.25">
      <c r="A96" s="169"/>
      <c r="B96" s="22"/>
      <c r="C96" s="8" t="s">
        <v>93</v>
      </c>
      <c r="D96" s="33" t="s">
        <v>194</v>
      </c>
      <c r="E96" s="148">
        <v>5</v>
      </c>
      <c r="F96" s="151">
        <f>E96/42*50</f>
        <v>5.9523809523809517</v>
      </c>
      <c r="G96" s="29"/>
      <c r="H96" s="23"/>
    </row>
    <row r="97" spans="1:17" ht="33" x14ac:dyDescent="0.25">
      <c r="A97" s="169"/>
      <c r="B97" s="22"/>
      <c r="C97" s="8" t="s">
        <v>94</v>
      </c>
      <c r="D97" s="33" t="s">
        <v>195</v>
      </c>
      <c r="E97" s="148"/>
      <c r="F97" s="151">
        <f t="shared" ref="F97:F102" si="10">E97/42*50</f>
        <v>0</v>
      </c>
      <c r="G97" s="29"/>
      <c r="H97" s="23"/>
      <c r="I97" s="23"/>
      <c r="J97" s="23"/>
    </row>
    <row r="98" spans="1:17" ht="49.5" x14ac:dyDescent="0.25">
      <c r="A98" s="169"/>
      <c r="B98" s="22"/>
      <c r="C98" s="6" t="s">
        <v>190</v>
      </c>
      <c r="D98" s="33" t="s">
        <v>196</v>
      </c>
      <c r="E98" s="148"/>
      <c r="F98" s="151">
        <f t="shared" si="10"/>
        <v>0</v>
      </c>
      <c r="G98" s="29"/>
      <c r="H98" s="23"/>
      <c r="I98" s="23"/>
      <c r="J98" s="23"/>
      <c r="K98" s="23"/>
    </row>
    <row r="99" spans="1:17" x14ac:dyDescent="0.25">
      <c r="A99" s="169"/>
      <c r="B99" s="22"/>
      <c r="C99" s="8" t="s">
        <v>95</v>
      </c>
      <c r="D99" s="33" t="s">
        <v>197</v>
      </c>
      <c r="E99" s="148"/>
      <c r="F99" s="151">
        <f t="shared" si="10"/>
        <v>0</v>
      </c>
      <c r="G99" s="29"/>
      <c r="H99" s="23"/>
    </row>
    <row r="100" spans="1:17" x14ac:dyDescent="0.25">
      <c r="A100" s="169"/>
      <c r="B100" s="22"/>
      <c r="C100" s="6" t="s">
        <v>191</v>
      </c>
      <c r="D100" s="33" t="s">
        <v>198</v>
      </c>
      <c r="E100" s="148"/>
      <c r="F100" s="151">
        <f t="shared" si="10"/>
        <v>0</v>
      </c>
      <c r="G100" s="29"/>
      <c r="H100" s="23"/>
    </row>
    <row r="101" spans="1:17" x14ac:dyDescent="0.25">
      <c r="A101" s="169"/>
      <c r="B101" s="22"/>
      <c r="C101" s="8" t="s">
        <v>192</v>
      </c>
      <c r="D101" s="33" t="s">
        <v>199</v>
      </c>
      <c r="E101" s="148"/>
      <c r="F101" s="151">
        <f t="shared" si="10"/>
        <v>0</v>
      </c>
      <c r="G101" s="29"/>
      <c r="H101" s="23"/>
    </row>
    <row r="102" spans="1:17" ht="33" x14ac:dyDescent="0.25">
      <c r="A102" s="169"/>
      <c r="B102" s="22"/>
      <c r="C102" s="6" t="s">
        <v>193</v>
      </c>
      <c r="D102" s="33" t="s">
        <v>200</v>
      </c>
      <c r="E102" s="148"/>
      <c r="F102" s="151">
        <f t="shared" si="10"/>
        <v>0</v>
      </c>
      <c r="G102" s="31"/>
      <c r="H102" s="24"/>
      <c r="I102" s="21"/>
      <c r="J102" s="21"/>
      <c r="K102" s="21"/>
    </row>
    <row r="103" spans="1:17" x14ac:dyDescent="0.25">
      <c r="A103" s="169"/>
      <c r="B103" s="22"/>
      <c r="C103" s="6"/>
      <c r="D103" s="33"/>
      <c r="E103" s="30"/>
      <c r="F103" s="28"/>
      <c r="G103" s="152">
        <f>SUM(F96:F102)</f>
        <v>5.9523809523809517</v>
      </c>
      <c r="H103" s="24"/>
      <c r="I103" s="21"/>
      <c r="J103" s="21"/>
      <c r="K103" s="21"/>
    </row>
    <row r="104" spans="1:17" x14ac:dyDescent="0.25">
      <c r="A104" s="169"/>
      <c r="B104" s="8">
        <v>6.2</v>
      </c>
      <c r="C104" s="164" t="s">
        <v>201</v>
      </c>
      <c r="D104" s="164"/>
      <c r="E104" s="198"/>
      <c r="F104" s="199"/>
      <c r="G104" s="200"/>
    </row>
    <row r="105" spans="1:17" ht="33" x14ac:dyDescent="0.25">
      <c r="A105" s="169"/>
      <c r="B105" s="32"/>
      <c r="C105" s="27" t="s">
        <v>96</v>
      </c>
      <c r="D105" s="39" t="s">
        <v>202</v>
      </c>
      <c r="E105" s="148"/>
      <c r="F105" s="151">
        <f>E105/30*40</f>
        <v>0</v>
      </c>
      <c r="G105" s="30"/>
    </row>
    <row r="106" spans="1:17" ht="33" x14ac:dyDescent="0.25">
      <c r="A106" s="169"/>
      <c r="B106" s="32"/>
      <c r="C106" s="27" t="s">
        <v>97</v>
      </c>
      <c r="D106" s="39" t="s">
        <v>203</v>
      </c>
      <c r="E106" s="148"/>
      <c r="F106" s="151">
        <f t="shared" ref="F106:F109" si="11">E106/30*40</f>
        <v>0</v>
      </c>
      <c r="G106" s="30"/>
    </row>
    <row r="107" spans="1:17" x14ac:dyDescent="0.25">
      <c r="A107" s="169"/>
      <c r="B107" s="32"/>
      <c r="C107" s="27" t="s">
        <v>98</v>
      </c>
      <c r="D107" s="39" t="s">
        <v>204</v>
      </c>
      <c r="E107" s="148"/>
      <c r="F107" s="151">
        <f t="shared" si="11"/>
        <v>0</v>
      </c>
      <c r="G107" s="30"/>
    </row>
    <row r="108" spans="1:17" ht="33" x14ac:dyDescent="0.25">
      <c r="A108" s="169"/>
      <c r="B108" s="22"/>
      <c r="C108" s="27" t="s">
        <v>99</v>
      </c>
      <c r="D108" s="39" t="s">
        <v>205</v>
      </c>
      <c r="E108" s="148"/>
      <c r="F108" s="151">
        <f t="shared" si="11"/>
        <v>0</v>
      </c>
      <c r="G108" s="30"/>
    </row>
    <row r="109" spans="1:17" ht="33" x14ac:dyDescent="0.25">
      <c r="A109" s="169"/>
      <c r="B109" s="22"/>
      <c r="C109" s="27" t="s">
        <v>100</v>
      </c>
      <c r="D109" s="39" t="s">
        <v>206</v>
      </c>
      <c r="E109" s="148"/>
      <c r="F109" s="151">
        <f t="shared" si="11"/>
        <v>0</v>
      </c>
      <c r="G109" s="29"/>
      <c r="H109" s="23"/>
      <c r="I109" s="23"/>
      <c r="J109" s="23"/>
    </row>
    <row r="110" spans="1:17" ht="17.25" thickBot="1" x14ac:dyDescent="0.3">
      <c r="A110" s="169"/>
      <c r="B110" s="34"/>
      <c r="C110" s="35"/>
      <c r="D110" s="34"/>
      <c r="E110" s="37"/>
      <c r="F110" s="38"/>
      <c r="G110" s="159">
        <f>SUM(F105:F109)</f>
        <v>0</v>
      </c>
      <c r="H110" s="24"/>
      <c r="I110" s="24"/>
      <c r="J110" s="24"/>
      <c r="K110" s="21"/>
    </row>
    <row r="111" spans="1:17" ht="17.25" thickTop="1" x14ac:dyDescent="0.25">
      <c r="A111" s="169"/>
      <c r="B111" s="188" t="s">
        <v>20</v>
      </c>
      <c r="C111" s="189"/>
      <c r="D111" s="189"/>
      <c r="E111" s="189"/>
      <c r="F111" s="190"/>
      <c r="G111" s="157">
        <f>ROUND(G103+G110,0)</f>
        <v>6</v>
      </c>
      <c r="N111" s="21"/>
      <c r="O111" s="21"/>
      <c r="P111" s="21"/>
      <c r="Q111" s="21"/>
    </row>
    <row r="112" spans="1:17" x14ac:dyDescent="0.25">
      <c r="A112" s="187" t="s">
        <v>25</v>
      </c>
      <c r="B112" s="6">
        <v>7.1</v>
      </c>
      <c r="C112" s="163" t="s">
        <v>207</v>
      </c>
      <c r="D112" s="163"/>
      <c r="E112" s="208"/>
      <c r="F112" s="208"/>
      <c r="G112" s="208"/>
      <c r="H112" s="23"/>
      <c r="I112" s="23"/>
      <c r="J112" s="23"/>
      <c r="K112" s="23"/>
      <c r="L112" s="23"/>
      <c r="M112" s="23"/>
      <c r="N112" s="24"/>
      <c r="O112" s="24"/>
      <c r="P112" s="24"/>
      <c r="Q112" s="24"/>
    </row>
    <row r="113" spans="1:17" x14ac:dyDescent="0.25">
      <c r="A113" s="194"/>
      <c r="B113" s="32"/>
      <c r="C113" s="8" t="s">
        <v>101</v>
      </c>
      <c r="D113" s="33" t="s">
        <v>211</v>
      </c>
      <c r="E113" s="148"/>
      <c r="F113" s="151">
        <f>E113/12*85</f>
        <v>0</v>
      </c>
      <c r="G113" s="29"/>
      <c r="H113" s="24"/>
      <c r="I113" s="24"/>
      <c r="J113" s="24"/>
      <c r="K113" s="21"/>
      <c r="N113" s="21"/>
      <c r="O113" s="21"/>
      <c r="P113" s="21"/>
      <c r="Q113" s="21"/>
    </row>
    <row r="114" spans="1:17" ht="33" x14ac:dyDescent="0.25">
      <c r="A114" s="194"/>
      <c r="B114" s="32"/>
      <c r="C114" s="8" t="s">
        <v>102</v>
      </c>
      <c r="D114" s="33" t="s">
        <v>212</v>
      </c>
      <c r="E114" s="148"/>
      <c r="F114" s="151">
        <f>E114/12*85</f>
        <v>0</v>
      </c>
      <c r="G114" s="30"/>
      <c r="N114" s="21"/>
      <c r="O114" s="21"/>
      <c r="P114" s="21"/>
      <c r="Q114" s="21"/>
    </row>
    <row r="115" spans="1:17" x14ac:dyDescent="0.25">
      <c r="A115" s="194"/>
      <c r="B115" s="32"/>
      <c r="C115" s="46"/>
      <c r="D115" s="45"/>
      <c r="E115" s="30"/>
      <c r="F115" s="28"/>
      <c r="G115" s="152">
        <f>SUM(F113:F114)</f>
        <v>0</v>
      </c>
      <c r="H115" s="23"/>
      <c r="I115" s="23"/>
      <c r="J115" s="23"/>
      <c r="K115" s="23"/>
      <c r="L115" s="23"/>
      <c r="M115" s="23"/>
      <c r="N115" s="24"/>
      <c r="O115" s="24"/>
      <c r="P115" s="21"/>
      <c r="Q115" s="21"/>
    </row>
    <row r="116" spans="1:17" x14ac:dyDescent="0.25">
      <c r="A116" s="194"/>
      <c r="B116" s="8">
        <v>7.2</v>
      </c>
      <c r="C116" s="164" t="s">
        <v>208</v>
      </c>
      <c r="D116" s="164"/>
      <c r="E116" s="208"/>
      <c r="F116" s="208"/>
      <c r="G116" s="208"/>
      <c r="H116" s="24"/>
      <c r="I116" s="24"/>
      <c r="J116" s="24"/>
      <c r="K116" s="24"/>
      <c r="L116" s="24"/>
      <c r="M116" s="24"/>
      <c r="N116" s="24"/>
      <c r="O116" s="24"/>
      <c r="P116" s="24"/>
      <c r="Q116" s="24"/>
    </row>
    <row r="117" spans="1:17" x14ac:dyDescent="0.25">
      <c r="A117" s="194"/>
      <c r="B117" s="32"/>
      <c r="C117" s="8" t="s">
        <v>103</v>
      </c>
      <c r="D117" s="33" t="s">
        <v>213</v>
      </c>
      <c r="E117" s="148"/>
      <c r="F117" s="151">
        <f>E117/18*95</f>
        <v>0</v>
      </c>
      <c r="G117" s="29"/>
      <c r="H117" s="24"/>
      <c r="I117" s="24"/>
      <c r="J117" s="24"/>
      <c r="K117" s="24"/>
      <c r="L117" s="24"/>
      <c r="M117" s="24"/>
      <c r="N117" s="24"/>
      <c r="O117" s="24"/>
      <c r="P117" s="24"/>
      <c r="Q117" s="24"/>
    </row>
    <row r="118" spans="1:17" ht="33" x14ac:dyDescent="0.25">
      <c r="A118" s="194"/>
      <c r="B118" s="32"/>
      <c r="C118" s="8" t="s">
        <v>104</v>
      </c>
      <c r="D118" s="33" t="s">
        <v>214</v>
      </c>
      <c r="E118" s="148"/>
      <c r="F118" s="151">
        <f>E118/18*95</f>
        <v>0</v>
      </c>
      <c r="G118" s="30"/>
      <c r="N118" s="21"/>
      <c r="O118" s="21"/>
      <c r="P118" s="21"/>
      <c r="Q118" s="21"/>
    </row>
    <row r="119" spans="1:17" x14ac:dyDescent="0.25">
      <c r="A119" s="194"/>
      <c r="B119" s="32"/>
      <c r="C119" s="8" t="s">
        <v>105</v>
      </c>
      <c r="D119" s="33" t="s">
        <v>215</v>
      </c>
      <c r="E119" s="148"/>
      <c r="F119" s="151">
        <f>E119/18*95</f>
        <v>0</v>
      </c>
      <c r="G119" s="29"/>
      <c r="H119" s="23"/>
      <c r="I119" s="23"/>
      <c r="J119" s="23"/>
      <c r="N119" s="21"/>
      <c r="O119" s="21"/>
      <c r="P119" s="21"/>
      <c r="Q119" s="21"/>
    </row>
    <row r="120" spans="1:17" x14ac:dyDescent="0.25">
      <c r="A120" s="194"/>
      <c r="B120" s="22"/>
      <c r="C120" s="32"/>
      <c r="D120" s="45"/>
      <c r="E120" s="30"/>
      <c r="F120" s="28"/>
      <c r="G120" s="152">
        <f>SUM(F117:F119)</f>
        <v>0</v>
      </c>
      <c r="H120" s="23"/>
      <c r="I120" s="23"/>
      <c r="J120" s="23"/>
      <c r="N120" s="21"/>
      <c r="O120" s="21"/>
      <c r="P120" s="21"/>
      <c r="Q120" s="21"/>
    </row>
    <row r="121" spans="1:17" x14ac:dyDescent="0.25">
      <c r="A121" s="194"/>
      <c r="B121" s="8">
        <v>7.3</v>
      </c>
      <c r="C121" s="164" t="s">
        <v>209</v>
      </c>
      <c r="D121" s="164"/>
      <c r="E121" s="208"/>
      <c r="F121" s="208"/>
      <c r="G121" s="208"/>
      <c r="H121" s="23"/>
      <c r="I121" s="23"/>
      <c r="J121" s="23"/>
      <c r="N121" s="21"/>
      <c r="O121" s="21"/>
      <c r="P121" s="21"/>
      <c r="Q121" s="21"/>
    </row>
    <row r="122" spans="1:17" x14ac:dyDescent="0.25">
      <c r="A122" s="194"/>
      <c r="B122" s="22"/>
      <c r="C122" s="8" t="s">
        <v>106</v>
      </c>
      <c r="D122" s="33" t="s">
        <v>216</v>
      </c>
      <c r="E122" s="148"/>
      <c r="F122" s="151">
        <f>E122/12*85</f>
        <v>0</v>
      </c>
      <c r="G122" s="29"/>
      <c r="H122" s="24"/>
      <c r="I122" s="24"/>
      <c r="J122" s="24"/>
      <c r="K122" s="21"/>
      <c r="L122" s="21"/>
      <c r="M122" s="21"/>
      <c r="N122" s="21"/>
      <c r="O122" s="21"/>
      <c r="P122" s="21"/>
    </row>
    <row r="123" spans="1:17" x14ac:dyDescent="0.25">
      <c r="A123" s="194"/>
      <c r="B123" s="22"/>
      <c r="C123" s="8" t="s">
        <v>107</v>
      </c>
      <c r="D123" s="33" t="s">
        <v>217</v>
      </c>
      <c r="E123" s="148"/>
      <c r="F123" s="151">
        <f>E123/12*85</f>
        <v>0</v>
      </c>
      <c r="G123" s="30"/>
    </row>
    <row r="124" spans="1:17" x14ac:dyDescent="0.25">
      <c r="A124" s="194"/>
      <c r="B124" s="22"/>
      <c r="C124" s="32"/>
      <c r="D124" s="45"/>
      <c r="E124" s="30"/>
      <c r="F124" s="28"/>
      <c r="G124" s="152">
        <f>SUM(F122:F123)</f>
        <v>0</v>
      </c>
      <c r="H124" s="23"/>
      <c r="I124" s="23"/>
      <c r="J124" s="23"/>
      <c r="K124" s="23"/>
      <c r="L124" s="23"/>
    </row>
    <row r="125" spans="1:17" x14ac:dyDescent="0.25">
      <c r="A125" s="194"/>
      <c r="B125" s="8">
        <v>7.4</v>
      </c>
      <c r="C125" s="164" t="s">
        <v>210</v>
      </c>
      <c r="D125" s="164"/>
      <c r="E125" s="208"/>
      <c r="F125" s="208"/>
      <c r="G125" s="208"/>
      <c r="H125" s="24"/>
      <c r="I125" s="24"/>
      <c r="J125" s="24"/>
      <c r="K125" s="24"/>
      <c r="L125" s="24"/>
      <c r="M125" s="21"/>
      <c r="N125" s="21"/>
      <c r="O125" s="21"/>
      <c r="P125" s="21"/>
    </row>
    <row r="126" spans="1:17" x14ac:dyDescent="0.25">
      <c r="A126" s="194"/>
      <c r="B126" s="22"/>
      <c r="C126" s="8" t="s">
        <v>108</v>
      </c>
      <c r="D126" s="33" t="s">
        <v>218</v>
      </c>
      <c r="E126" s="148"/>
      <c r="F126" s="151">
        <f>E126/12*85</f>
        <v>0</v>
      </c>
      <c r="G126" s="30"/>
    </row>
    <row r="127" spans="1:17" x14ac:dyDescent="0.25">
      <c r="A127" s="194"/>
      <c r="B127" s="22"/>
      <c r="C127" s="8" t="s">
        <v>109</v>
      </c>
      <c r="D127" s="33" t="s">
        <v>219</v>
      </c>
      <c r="E127" s="148"/>
      <c r="F127" s="151">
        <f>E127/12*85</f>
        <v>0</v>
      </c>
      <c r="G127" s="30"/>
    </row>
    <row r="128" spans="1:17" ht="17.25" thickBot="1" x14ac:dyDescent="0.3">
      <c r="A128" s="194"/>
      <c r="B128" s="34"/>
      <c r="C128" s="36"/>
      <c r="D128" s="34"/>
      <c r="E128" s="47"/>
      <c r="F128" s="48"/>
      <c r="G128" s="160">
        <f>SUM(F126:F127)</f>
        <v>0</v>
      </c>
    </row>
    <row r="129" spans="1:8" ht="17.25" thickTop="1" x14ac:dyDescent="0.25">
      <c r="A129" s="194"/>
      <c r="B129" s="209" t="s">
        <v>20</v>
      </c>
      <c r="C129" s="210"/>
      <c r="D129" s="210"/>
      <c r="E129" s="210"/>
      <c r="F129" s="211"/>
      <c r="G129" s="158">
        <f>ROUND(G115+G120+G124+G128,0)</f>
        <v>0</v>
      </c>
    </row>
    <row r="130" spans="1:8" x14ac:dyDescent="0.25">
      <c r="A130" s="195"/>
      <c r="B130" s="212" t="s">
        <v>220</v>
      </c>
      <c r="C130" s="213"/>
      <c r="D130" s="213"/>
      <c r="E130" s="213"/>
      <c r="F130" s="214"/>
      <c r="G130" s="161">
        <f>ROUND(G27+G43+G53+G69+G94+G111+G129,0)</f>
        <v>36</v>
      </c>
      <c r="H130" s="4"/>
    </row>
  </sheetData>
  <sheetProtection password="CC6E" sheet="1" objects="1" scenarios="1" selectLockedCells="1"/>
  <mergeCells count="57">
    <mergeCell ref="E112:G112"/>
    <mergeCell ref="E116:G116"/>
    <mergeCell ref="E121:G121"/>
    <mergeCell ref="E125:G125"/>
    <mergeCell ref="A112:A130"/>
    <mergeCell ref="B129:F129"/>
    <mergeCell ref="B130:F130"/>
    <mergeCell ref="C125:D125"/>
    <mergeCell ref="C112:D112"/>
    <mergeCell ref="C116:D116"/>
    <mergeCell ref="A1:G1"/>
    <mergeCell ref="A2:G2"/>
    <mergeCell ref="E95:G95"/>
    <mergeCell ref="E104:G104"/>
    <mergeCell ref="A95:A111"/>
    <mergeCell ref="B111:F111"/>
    <mergeCell ref="E79:G79"/>
    <mergeCell ref="E84:G84"/>
    <mergeCell ref="E89:G89"/>
    <mergeCell ref="B94:F94"/>
    <mergeCell ref="A70:A94"/>
    <mergeCell ref="A54:A69"/>
    <mergeCell ref="E54:G54"/>
    <mergeCell ref="E62:G62"/>
    <mergeCell ref="B69:F69"/>
    <mergeCell ref="E70:G70"/>
    <mergeCell ref="E28:G28"/>
    <mergeCell ref="E34:G34"/>
    <mergeCell ref="A28:A43"/>
    <mergeCell ref="B43:F43"/>
    <mergeCell ref="B53:F53"/>
    <mergeCell ref="A44:A53"/>
    <mergeCell ref="A4:C4"/>
    <mergeCell ref="C22:D22"/>
    <mergeCell ref="A7:A27"/>
    <mergeCell ref="B15:F15"/>
    <mergeCell ref="B21:F21"/>
    <mergeCell ref="B26:F26"/>
    <mergeCell ref="B27:F27"/>
    <mergeCell ref="E7:G7"/>
    <mergeCell ref="E16:G16"/>
    <mergeCell ref="E22:G22"/>
    <mergeCell ref="C74:D74"/>
    <mergeCell ref="C7:D7"/>
    <mergeCell ref="C16:D16"/>
    <mergeCell ref="C28:D28"/>
    <mergeCell ref="C79:D79"/>
    <mergeCell ref="C70:D70"/>
    <mergeCell ref="C34:D34"/>
    <mergeCell ref="C44:D44"/>
    <mergeCell ref="C54:D54"/>
    <mergeCell ref="C62:D62"/>
    <mergeCell ref="C95:D95"/>
    <mergeCell ref="C121:D121"/>
    <mergeCell ref="C104:D104"/>
    <mergeCell ref="C89:D89"/>
    <mergeCell ref="C84:D84"/>
  </mergeCells>
  <phoneticPr fontId="0" type="noConversion"/>
  <pageMargins left="0.7" right="0.7" top="0.75" bottom="0.75" header="0.3" footer="0.3"/>
  <pageSetup paperSize="9" scale="56" orientation="portrait" r:id="rId1"/>
  <headerFooter>
    <oddFooter>Page &amp;P of &amp;N</oddFooter>
  </headerFooter>
  <rowBreaks count="2" manualBreakCount="2">
    <brk id="53" max="16383" man="1"/>
    <brk id="9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9"/>
  <sheetViews>
    <sheetView showGridLines="0" view="pageLayout" zoomScale="50" zoomScaleNormal="60" zoomScaleSheetLayoutView="50" zoomScalePageLayoutView="50" workbookViewId="0">
      <selection activeCell="E11" sqref="E11:H11"/>
    </sheetView>
  </sheetViews>
  <sheetFormatPr defaultRowHeight="15" x14ac:dyDescent="0.25"/>
  <cols>
    <col min="1" max="1" width="10.85546875" style="1" customWidth="1"/>
    <col min="2" max="2" width="15.5703125" style="1" bestFit="1" customWidth="1"/>
    <col min="3" max="3" width="10.28515625" style="1" customWidth="1"/>
    <col min="4" max="4" width="35.140625" style="1" customWidth="1"/>
    <col min="5" max="5" width="36.42578125" style="1" customWidth="1"/>
    <col min="6" max="6" width="34.28515625" style="1" customWidth="1"/>
    <col min="7" max="7" width="7.28515625" style="1" customWidth="1"/>
    <col min="8" max="8" width="28.7109375" style="1" customWidth="1"/>
    <col min="9" max="9" width="18" style="1" customWidth="1"/>
    <col min="10" max="16384" width="9.140625" style="1"/>
  </cols>
  <sheetData>
    <row r="1" spans="1:8" ht="35.25" customHeight="1" x14ac:dyDescent="0.25">
      <c r="A1" s="242" t="str">
        <f>'Assessment Tool'!A1:G1</f>
        <v>ANUGERAH KECEMERLANGAN INDUSTRI (AKI) 2016</v>
      </c>
      <c r="B1" s="242"/>
      <c r="C1" s="242"/>
      <c r="D1" s="242"/>
      <c r="E1" s="242"/>
      <c r="F1" s="242"/>
      <c r="G1" s="242"/>
      <c r="H1" s="242"/>
    </row>
    <row r="2" spans="1:8" s="51" customFormat="1" ht="25.5" x14ac:dyDescent="0.35">
      <c r="A2" s="240" t="s">
        <v>254</v>
      </c>
      <c r="B2" s="240"/>
      <c r="C2" s="240"/>
      <c r="D2" s="240"/>
      <c r="E2" s="241" t="str">
        <f>'Assessment Tool'!D4</f>
        <v>ABC Sdn Bhd</v>
      </c>
      <c r="F2" s="241"/>
      <c r="G2" s="241"/>
      <c r="H2" s="241"/>
    </row>
    <row r="3" spans="1:8" s="51" customFormat="1" ht="45.75" customHeight="1" x14ac:dyDescent="0.35">
      <c r="A3" s="52" t="s">
        <v>31</v>
      </c>
      <c r="B3" s="53"/>
      <c r="C3" s="53"/>
      <c r="D3" s="53"/>
      <c r="E3" s="50"/>
      <c r="F3" s="50"/>
      <c r="G3" s="50"/>
      <c r="H3" s="50"/>
    </row>
    <row r="4" spans="1:8" s="51" customFormat="1" ht="18.75" customHeight="1" x14ac:dyDescent="0.3">
      <c r="A4" s="50"/>
      <c r="B4" s="50"/>
      <c r="C4" s="50"/>
      <c r="D4" s="50"/>
      <c r="E4" s="50"/>
      <c r="F4" s="50"/>
      <c r="G4" s="50"/>
      <c r="H4" s="50"/>
    </row>
    <row r="5" spans="1:8" s="51" customFormat="1" ht="129.75" customHeight="1" x14ac:dyDescent="0.25">
      <c r="A5" s="218" t="s">
        <v>36</v>
      </c>
      <c r="B5" s="218"/>
      <c r="C5" s="218"/>
      <c r="D5" s="218"/>
      <c r="E5" s="218"/>
      <c r="F5" s="218"/>
      <c r="G5" s="218"/>
      <c r="H5" s="218"/>
    </row>
    <row r="6" spans="1:8" ht="20.25" x14ac:dyDescent="0.25">
      <c r="A6" s="133"/>
      <c r="B6" s="133"/>
      <c r="C6" s="133"/>
      <c r="D6" s="133"/>
      <c r="E6" s="133"/>
      <c r="F6" s="133"/>
      <c r="G6" s="133"/>
      <c r="H6" s="133"/>
    </row>
    <row r="7" spans="1:8" ht="29.25" customHeight="1" x14ac:dyDescent="0.25">
      <c r="A7" s="227" t="s">
        <v>222</v>
      </c>
      <c r="B7" s="219" t="s">
        <v>5</v>
      </c>
      <c r="C7" s="221"/>
      <c r="D7" s="225" t="s">
        <v>13</v>
      </c>
      <c r="E7" s="219" t="s">
        <v>14</v>
      </c>
      <c r="F7" s="220"/>
      <c r="G7" s="220"/>
      <c r="H7" s="221"/>
    </row>
    <row r="8" spans="1:8" ht="15" customHeight="1" x14ac:dyDescent="0.25">
      <c r="A8" s="228"/>
      <c r="B8" s="77" t="s">
        <v>23</v>
      </c>
      <c r="C8" s="78" t="s">
        <v>24</v>
      </c>
      <c r="D8" s="226"/>
      <c r="E8" s="222"/>
      <c r="F8" s="223"/>
      <c r="G8" s="223"/>
      <c r="H8" s="224"/>
    </row>
    <row r="9" spans="1:8" ht="69.75" customHeight="1" x14ac:dyDescent="0.25">
      <c r="A9" s="75"/>
      <c r="B9" s="73">
        <v>800</v>
      </c>
      <c r="C9" s="74">
        <v>1000</v>
      </c>
      <c r="D9" s="76" t="s">
        <v>223</v>
      </c>
      <c r="E9" s="229" t="s">
        <v>38</v>
      </c>
      <c r="F9" s="230"/>
      <c r="G9" s="230"/>
      <c r="H9" s="231"/>
    </row>
    <row r="10" spans="1:8" ht="57.75" customHeight="1" x14ac:dyDescent="0.25">
      <c r="A10" s="75"/>
      <c r="B10" s="73">
        <v>700</v>
      </c>
      <c r="C10" s="74">
        <v>799</v>
      </c>
      <c r="D10" s="76" t="s">
        <v>224</v>
      </c>
      <c r="E10" s="229" t="s">
        <v>15</v>
      </c>
      <c r="F10" s="230"/>
      <c r="G10" s="230"/>
      <c r="H10" s="231"/>
    </row>
    <row r="11" spans="1:8" ht="59.25" customHeight="1" x14ac:dyDescent="0.25">
      <c r="A11" s="75"/>
      <c r="B11" s="73">
        <v>600</v>
      </c>
      <c r="C11" s="74">
        <v>699</v>
      </c>
      <c r="D11" s="76" t="s">
        <v>225</v>
      </c>
      <c r="E11" s="239" t="s">
        <v>16</v>
      </c>
      <c r="F11" s="230"/>
      <c r="G11" s="230"/>
      <c r="H11" s="231"/>
    </row>
    <row r="12" spans="1:8" ht="42.75" customHeight="1" x14ac:dyDescent="0.25">
      <c r="A12" s="75"/>
      <c r="B12" s="73">
        <v>400</v>
      </c>
      <c r="C12" s="74">
        <v>599</v>
      </c>
      <c r="D12" s="76" t="s">
        <v>226</v>
      </c>
      <c r="E12" s="229" t="s">
        <v>17</v>
      </c>
      <c r="F12" s="230"/>
      <c r="G12" s="230"/>
      <c r="H12" s="231"/>
    </row>
    <row r="13" spans="1:8" ht="43.5" customHeight="1" x14ac:dyDescent="0.25">
      <c r="A13" s="79"/>
      <c r="B13" s="80">
        <v>200</v>
      </c>
      <c r="C13" s="81">
        <v>399</v>
      </c>
      <c r="D13" s="82" t="s">
        <v>227</v>
      </c>
      <c r="E13" s="233" t="s">
        <v>18</v>
      </c>
      <c r="F13" s="234"/>
      <c r="G13" s="234"/>
      <c r="H13" s="235"/>
    </row>
    <row r="14" spans="1:8" ht="37.5" customHeight="1" x14ac:dyDescent="0.25">
      <c r="A14" s="75"/>
      <c r="B14" s="73">
        <v>0</v>
      </c>
      <c r="C14" s="74">
        <v>199</v>
      </c>
      <c r="D14" s="76" t="s">
        <v>228</v>
      </c>
      <c r="E14" s="229" t="s">
        <v>19</v>
      </c>
      <c r="F14" s="230"/>
      <c r="G14" s="230"/>
      <c r="H14" s="231"/>
    </row>
    <row r="15" spans="1:8" ht="18.75" x14ac:dyDescent="0.3">
      <c r="A15" s="50"/>
      <c r="B15" s="54"/>
      <c r="C15" s="54"/>
      <c r="D15" s="54"/>
      <c r="E15" s="54"/>
      <c r="F15" s="54"/>
      <c r="G15" s="54"/>
      <c r="H15" s="54"/>
    </row>
    <row r="16" spans="1:8" ht="37.5" customHeight="1" x14ac:dyDescent="0.25">
      <c r="A16" s="83" t="s">
        <v>37</v>
      </c>
      <c r="B16" s="84"/>
      <c r="C16" s="84"/>
      <c r="D16" s="84"/>
      <c r="E16" s="84"/>
      <c r="F16" s="84"/>
      <c r="G16" s="54"/>
      <c r="H16" s="54"/>
    </row>
    <row r="17" spans="1:8" ht="37.5" customHeight="1" x14ac:dyDescent="0.3">
      <c r="A17" s="50"/>
      <c r="B17" s="51"/>
      <c r="C17" s="237" t="s">
        <v>21</v>
      </c>
      <c r="D17" s="238"/>
      <c r="E17" s="96" t="s">
        <v>22</v>
      </c>
      <c r="F17" s="96" t="s">
        <v>252</v>
      </c>
      <c r="G17" s="56" t="s">
        <v>10</v>
      </c>
      <c r="H17" s="51"/>
    </row>
    <row r="18" spans="1:8" ht="20.25" x14ac:dyDescent="0.3">
      <c r="A18" s="50"/>
      <c r="B18" s="51"/>
      <c r="C18" s="92">
        <v>1</v>
      </c>
      <c r="D18" s="93" t="s">
        <v>4</v>
      </c>
      <c r="E18" s="57">
        <v>150</v>
      </c>
      <c r="F18" s="98">
        <f>ROUND('Assessment Tool'!G27,0)</f>
        <v>0</v>
      </c>
      <c r="G18" s="51"/>
      <c r="H18" s="51"/>
    </row>
    <row r="19" spans="1:8" ht="20.25" x14ac:dyDescent="0.3">
      <c r="A19" s="50"/>
      <c r="B19" s="51"/>
      <c r="C19" s="92">
        <v>2</v>
      </c>
      <c r="D19" s="93" t="s">
        <v>3</v>
      </c>
      <c r="E19" s="57">
        <v>90</v>
      </c>
      <c r="F19" s="98">
        <f>ROUND('Assessment Tool'!G43,0)</f>
        <v>0</v>
      </c>
      <c r="G19" s="51"/>
      <c r="H19" s="51"/>
    </row>
    <row r="20" spans="1:8" ht="20.25" x14ac:dyDescent="0.3">
      <c r="A20" s="50"/>
      <c r="B20" s="51"/>
      <c r="C20" s="92">
        <v>3</v>
      </c>
      <c r="D20" s="93" t="s">
        <v>2</v>
      </c>
      <c r="E20" s="57">
        <v>90</v>
      </c>
      <c r="F20" s="98">
        <f>ROUND('Assessment Tool'!G53,0)</f>
        <v>0</v>
      </c>
      <c r="G20" s="51"/>
      <c r="H20" s="51"/>
    </row>
    <row r="21" spans="1:8" ht="20.25" x14ac:dyDescent="0.3">
      <c r="A21" s="50"/>
      <c r="B21" s="51"/>
      <c r="C21" s="92">
        <v>4</v>
      </c>
      <c r="D21" s="93" t="s">
        <v>229</v>
      </c>
      <c r="E21" s="57">
        <v>110</v>
      </c>
      <c r="F21" s="98">
        <f>ROUND('Assessment Tool'!G69,0)</f>
        <v>30</v>
      </c>
      <c r="G21" s="51"/>
      <c r="H21" s="51"/>
    </row>
    <row r="22" spans="1:8" ht="20.25" x14ac:dyDescent="0.3">
      <c r="A22" s="50"/>
      <c r="B22" s="51"/>
      <c r="C22" s="92">
        <v>5</v>
      </c>
      <c r="D22" s="93" t="s">
        <v>0</v>
      </c>
      <c r="E22" s="57">
        <v>120</v>
      </c>
      <c r="F22" s="98">
        <f>ROUND('Assessment Tool'!G94,0)</f>
        <v>0</v>
      </c>
      <c r="G22" s="51"/>
      <c r="H22" s="51"/>
    </row>
    <row r="23" spans="1:8" ht="20.25" x14ac:dyDescent="0.3">
      <c r="A23" s="50"/>
      <c r="B23" s="51"/>
      <c r="C23" s="92">
        <v>6</v>
      </c>
      <c r="D23" s="93" t="s">
        <v>1</v>
      </c>
      <c r="E23" s="57">
        <v>90</v>
      </c>
      <c r="F23" s="98">
        <f>ROUND('Assessment Tool'!G111,0)</f>
        <v>6</v>
      </c>
      <c r="G23" s="51"/>
      <c r="H23" s="51"/>
    </row>
    <row r="24" spans="1:8" ht="20.25" x14ac:dyDescent="0.3">
      <c r="A24" s="50"/>
      <c r="B24" s="51"/>
      <c r="C24" s="94">
        <v>7</v>
      </c>
      <c r="D24" s="95" t="s">
        <v>8</v>
      </c>
      <c r="E24" s="97">
        <v>350</v>
      </c>
      <c r="F24" s="99">
        <f>ROUND('Assessment Tool'!G129,0)</f>
        <v>0</v>
      </c>
      <c r="G24" s="51"/>
      <c r="H24" s="55"/>
    </row>
    <row r="25" spans="1:8" ht="20.25" x14ac:dyDescent="0.3">
      <c r="A25" s="50"/>
      <c r="B25" s="51"/>
      <c r="C25" s="100"/>
      <c r="D25" s="101" t="s">
        <v>12</v>
      </c>
      <c r="E25" s="72">
        <f>SUM(E18:E24)</f>
        <v>1000</v>
      </c>
      <c r="F25" s="102">
        <f>ROUND(SUM(F18:F24),0)</f>
        <v>36</v>
      </c>
      <c r="G25" s="55"/>
      <c r="H25" s="107"/>
    </row>
    <row r="26" spans="1:8" ht="18.75" x14ac:dyDescent="0.3">
      <c r="A26" s="50"/>
      <c r="B26" s="51"/>
      <c r="C26" s="58"/>
      <c r="D26" s="59"/>
      <c r="E26" s="60"/>
      <c r="F26" s="61"/>
      <c r="G26" s="55"/>
      <c r="H26" s="55"/>
    </row>
    <row r="27" spans="1:8" ht="23.25" x14ac:dyDescent="0.35">
      <c r="A27" s="70" t="s">
        <v>32</v>
      </c>
      <c r="B27" s="70"/>
      <c r="C27" s="70"/>
      <c r="D27" s="70"/>
      <c r="E27" s="70"/>
      <c r="F27" s="70"/>
      <c r="G27" s="70"/>
      <c r="H27" s="51"/>
    </row>
    <row r="28" spans="1:8" ht="405" customHeight="1" x14ac:dyDescent="0.3">
      <c r="A28" s="50"/>
      <c r="B28" s="62"/>
      <c r="C28" s="50"/>
      <c r="D28" s="50"/>
      <c r="E28" s="50"/>
      <c r="F28" s="50"/>
      <c r="G28" s="50"/>
      <c r="H28" s="50"/>
    </row>
    <row r="29" spans="1:8" s="51" customFormat="1" ht="18.75" x14ac:dyDescent="0.3">
      <c r="A29" s="50"/>
      <c r="B29" s="62"/>
      <c r="C29" s="50"/>
      <c r="D29" s="50"/>
      <c r="E29" s="50"/>
      <c r="F29" s="50"/>
      <c r="G29" s="50"/>
      <c r="H29" s="50"/>
    </row>
    <row r="30" spans="1:8" s="51" customFormat="1" ht="18.75" x14ac:dyDescent="0.3">
      <c r="A30" s="50"/>
      <c r="B30" s="62"/>
      <c r="C30" s="50"/>
      <c r="D30" s="50"/>
      <c r="E30" s="50"/>
      <c r="F30" s="50"/>
      <c r="G30" s="50"/>
      <c r="H30" s="50"/>
    </row>
    <row r="31" spans="1:8" s="51" customFormat="1" ht="18.75" x14ac:dyDescent="0.3">
      <c r="A31" s="50"/>
      <c r="B31" s="62"/>
      <c r="C31" s="50"/>
      <c r="D31" s="50"/>
      <c r="E31" s="50"/>
      <c r="F31" s="50"/>
      <c r="G31" s="50"/>
      <c r="H31" s="50"/>
    </row>
    <row r="32" spans="1:8" s="51" customFormat="1" ht="18.75" x14ac:dyDescent="0.3">
      <c r="A32" s="50"/>
      <c r="B32" s="62"/>
      <c r="C32" s="50"/>
      <c r="D32" s="50"/>
      <c r="E32" s="50"/>
      <c r="F32" s="50"/>
      <c r="G32" s="50"/>
      <c r="H32" s="50"/>
    </row>
    <row r="33" spans="1:8" s="51" customFormat="1" ht="23.25" x14ac:dyDescent="0.35">
      <c r="A33" s="63" t="s">
        <v>33</v>
      </c>
      <c r="B33" s="63"/>
      <c r="C33" s="71"/>
      <c r="D33" s="63"/>
      <c r="E33" s="50"/>
      <c r="F33" s="50"/>
      <c r="G33" s="50"/>
      <c r="H33" s="50"/>
    </row>
    <row r="34" spans="1:8" s="51" customFormat="1" ht="23.25" x14ac:dyDescent="0.35">
      <c r="A34" s="50"/>
      <c r="B34" s="63"/>
      <c r="C34" s="63"/>
      <c r="D34" s="63"/>
      <c r="E34" s="65"/>
      <c r="F34" s="65"/>
      <c r="G34" s="65"/>
      <c r="H34" s="65"/>
    </row>
    <row r="35" spans="1:8" s="51" customFormat="1" ht="23.25" x14ac:dyDescent="0.35">
      <c r="A35" s="64" t="s">
        <v>11</v>
      </c>
      <c r="B35" s="63"/>
      <c r="C35" s="63"/>
      <c r="D35" s="63"/>
      <c r="E35" s="65"/>
      <c r="F35" s="65"/>
      <c r="G35" s="65"/>
      <c r="H35" s="65"/>
    </row>
    <row r="36" spans="1:8" s="51" customFormat="1" ht="23.25" x14ac:dyDescent="0.35">
      <c r="A36" s="53" t="s">
        <v>30</v>
      </c>
      <c r="B36" s="63"/>
      <c r="C36" s="63"/>
      <c r="D36" s="53"/>
      <c r="E36" s="53"/>
      <c r="F36" s="65"/>
      <c r="G36" s="65"/>
      <c r="H36" s="65"/>
    </row>
    <row r="37" spans="1:8" ht="23.25" x14ac:dyDescent="0.35">
      <c r="A37" s="50"/>
      <c r="B37" s="53"/>
      <c r="C37" s="66"/>
      <c r="D37" s="53"/>
      <c r="E37" s="65"/>
      <c r="F37" s="232" t="s">
        <v>29</v>
      </c>
      <c r="G37" s="232"/>
      <c r="H37" s="232"/>
    </row>
    <row r="38" spans="1:8" ht="23.25" x14ac:dyDescent="0.35">
      <c r="A38" s="50"/>
      <c r="B38" s="103"/>
      <c r="C38" s="106" t="s">
        <v>34</v>
      </c>
      <c r="E38" s="65"/>
      <c r="F38" s="68">
        <v>0.8</v>
      </c>
      <c r="G38" s="236">
        <v>1</v>
      </c>
      <c r="H38" s="236"/>
    </row>
    <row r="39" spans="1:8" ht="23.25" x14ac:dyDescent="0.35">
      <c r="A39" s="50"/>
      <c r="B39" s="104"/>
      <c r="C39" s="106" t="s">
        <v>28</v>
      </c>
      <c r="E39" s="65"/>
      <c r="F39" s="68">
        <v>0.5</v>
      </c>
      <c r="G39" s="236">
        <v>0.79</v>
      </c>
      <c r="H39" s="236"/>
    </row>
    <row r="40" spans="1:8" ht="23.25" x14ac:dyDescent="0.35">
      <c r="A40" s="50"/>
      <c r="B40" s="105"/>
      <c r="C40" s="106" t="s">
        <v>35</v>
      </c>
      <c r="E40" s="65"/>
      <c r="F40" s="68">
        <v>0</v>
      </c>
      <c r="G40" s="236">
        <v>0.49</v>
      </c>
      <c r="H40" s="236"/>
    </row>
    <row r="41" spans="1:8" ht="23.25" x14ac:dyDescent="0.35">
      <c r="A41" s="50"/>
      <c r="B41" s="63"/>
      <c r="C41" s="67"/>
      <c r="D41" s="63"/>
      <c r="E41" s="53"/>
      <c r="F41" s="65"/>
      <c r="G41" s="65"/>
      <c r="H41" s="65"/>
    </row>
    <row r="42" spans="1:8" ht="23.25" x14ac:dyDescent="0.35">
      <c r="A42" s="50"/>
      <c r="B42" s="63"/>
      <c r="C42" s="67"/>
      <c r="D42" s="63"/>
      <c r="E42" s="53"/>
      <c r="F42" s="65"/>
      <c r="G42" s="65"/>
      <c r="H42" s="65"/>
    </row>
    <row r="43" spans="1:8" s="120" customFormat="1" ht="23.25" x14ac:dyDescent="0.35">
      <c r="A43" s="109"/>
      <c r="B43" s="108"/>
      <c r="C43" s="108"/>
      <c r="D43" s="108"/>
      <c r="E43" s="109"/>
      <c r="F43" s="109"/>
      <c r="G43" s="109"/>
      <c r="H43" s="109"/>
    </row>
    <row r="44" spans="1:8" s="120" customFormat="1" ht="23.25" x14ac:dyDescent="0.35">
      <c r="A44" s="109"/>
      <c r="B44" s="217" t="s">
        <v>134</v>
      </c>
      <c r="C44" s="217"/>
      <c r="D44" s="217"/>
      <c r="E44" s="137" t="s">
        <v>22</v>
      </c>
      <c r="F44" s="138" t="s">
        <v>231</v>
      </c>
      <c r="G44" s="138"/>
      <c r="H44" s="138" t="s">
        <v>9</v>
      </c>
    </row>
    <row r="45" spans="1:8" s="120" customFormat="1" ht="23.25" x14ac:dyDescent="0.35">
      <c r="B45" s="130" t="str">
        <f>'Assessment Tool'!A7</f>
        <v>1. LEADERSHIP (150 Pts)</v>
      </c>
      <c r="C45" s="111"/>
      <c r="D45" s="111"/>
      <c r="E45" s="109"/>
      <c r="F45" s="109"/>
      <c r="G45" s="109"/>
      <c r="H45" s="109"/>
    </row>
    <row r="46" spans="1:8" s="120" customFormat="1" ht="23.25" x14ac:dyDescent="0.35">
      <c r="A46" s="109"/>
      <c r="B46" s="110">
        <v>1.1000000000000001</v>
      </c>
      <c r="C46" s="121" t="s">
        <v>233</v>
      </c>
      <c r="D46" s="109"/>
      <c r="E46" s="112">
        <v>90</v>
      </c>
      <c r="F46" s="113">
        <f>'Assessment Tool'!G15</f>
        <v>0</v>
      </c>
      <c r="G46" s="109"/>
      <c r="H46" s="114">
        <f>ROUND(F46/E46,2)</f>
        <v>0</v>
      </c>
    </row>
    <row r="47" spans="1:8" s="120" customFormat="1" ht="23.25" x14ac:dyDescent="0.35">
      <c r="A47" s="109"/>
      <c r="B47" s="115">
        <v>1.2</v>
      </c>
      <c r="C47" s="121" t="s">
        <v>234</v>
      </c>
      <c r="D47" s="115"/>
      <c r="E47" s="116">
        <v>30</v>
      </c>
      <c r="F47" s="117">
        <f>'Assessment Tool'!G21</f>
        <v>0</v>
      </c>
      <c r="G47" s="109"/>
      <c r="H47" s="114">
        <f>ROUND(F47/E47,2)</f>
        <v>0</v>
      </c>
    </row>
    <row r="48" spans="1:8" s="120" customFormat="1" ht="24" thickBot="1" x14ac:dyDescent="0.4">
      <c r="A48" s="109"/>
      <c r="B48" s="123">
        <v>1.3</v>
      </c>
      <c r="C48" s="124" t="s">
        <v>235</v>
      </c>
      <c r="D48" s="125"/>
      <c r="E48" s="126">
        <v>30</v>
      </c>
      <c r="F48" s="127">
        <f>'Assessment Tool'!G26</f>
        <v>0</v>
      </c>
      <c r="G48" s="128"/>
      <c r="H48" s="129">
        <f>ROUND(F48/E48,2)</f>
        <v>0</v>
      </c>
    </row>
    <row r="49" spans="1:8" s="120" customFormat="1" ht="24" thickTop="1" x14ac:dyDescent="0.35">
      <c r="A49" s="109"/>
      <c r="B49" s="108"/>
      <c r="C49" s="108"/>
      <c r="D49" s="118" t="s">
        <v>232</v>
      </c>
      <c r="E49" s="118">
        <f>SUM(E46:E48)</f>
        <v>150</v>
      </c>
      <c r="F49" s="119">
        <f>SUM(F46:F48)</f>
        <v>0</v>
      </c>
      <c r="G49" s="109"/>
      <c r="H49" s="114">
        <f>ROUND(F49/E49,2)</f>
        <v>0</v>
      </c>
    </row>
    <row r="50" spans="1:8" s="120" customFormat="1" ht="23.25" x14ac:dyDescent="0.35">
      <c r="A50" s="109"/>
      <c r="B50" s="108"/>
      <c r="C50" s="108"/>
      <c r="D50" s="118"/>
      <c r="E50" s="118"/>
      <c r="F50" s="119"/>
      <c r="G50" s="109"/>
      <c r="H50" s="114"/>
    </row>
    <row r="51" spans="1:8" s="131" customFormat="1" ht="23.25" x14ac:dyDescent="0.35">
      <c r="B51" s="109" t="str">
        <f>'Assessment Tool'!A28</f>
        <v>2. PLANNING (90 Pts)</v>
      </c>
      <c r="C51" s="109"/>
      <c r="D51" s="109"/>
      <c r="E51" s="109"/>
      <c r="F51" s="109"/>
      <c r="G51" s="109"/>
      <c r="H51" s="109"/>
    </row>
    <row r="52" spans="1:8" s="131" customFormat="1" ht="23.25" x14ac:dyDescent="0.35">
      <c r="A52" s="109"/>
      <c r="B52" s="110">
        <v>2.1</v>
      </c>
      <c r="C52" s="115" t="s">
        <v>236</v>
      </c>
      <c r="D52" s="109"/>
      <c r="E52" s="122">
        <v>35</v>
      </c>
      <c r="F52" s="113">
        <f>'Assessment Tool'!G33</f>
        <v>0</v>
      </c>
      <c r="G52" s="109"/>
      <c r="H52" s="114">
        <f>ROUND(F52/E52,2)</f>
        <v>0</v>
      </c>
    </row>
    <row r="53" spans="1:8" s="131" customFormat="1" ht="24" thickBot="1" x14ac:dyDescent="0.4">
      <c r="A53" s="109"/>
      <c r="B53" s="128">
        <v>2.2000000000000002</v>
      </c>
      <c r="C53" s="128" t="s">
        <v>237</v>
      </c>
      <c r="D53" s="128"/>
      <c r="E53" s="132">
        <v>55</v>
      </c>
      <c r="F53" s="127">
        <f>'Assessment Tool'!G42</f>
        <v>0</v>
      </c>
      <c r="G53" s="128"/>
      <c r="H53" s="129">
        <f>ROUND(F53/E53,2)</f>
        <v>0</v>
      </c>
    </row>
    <row r="54" spans="1:8" s="139" customFormat="1" ht="24" thickTop="1" x14ac:dyDescent="0.35">
      <c r="A54" s="108"/>
      <c r="C54" s="108"/>
      <c r="D54" s="118" t="s">
        <v>232</v>
      </c>
      <c r="E54" s="119">
        <f>SUM(E52:E53)</f>
        <v>90</v>
      </c>
      <c r="F54" s="119">
        <f>SUM(F52:F53)</f>
        <v>0</v>
      </c>
      <c r="G54" s="108"/>
      <c r="H54" s="140">
        <f>ROUND(F54/E54,2)</f>
        <v>0</v>
      </c>
    </row>
    <row r="55" spans="1:8" s="131" customFormat="1" ht="23.25" x14ac:dyDescent="0.35">
      <c r="A55" s="109"/>
      <c r="B55" s="109"/>
      <c r="C55" s="109"/>
      <c r="D55" s="109"/>
      <c r="E55" s="109"/>
      <c r="F55" s="109"/>
      <c r="G55" s="109"/>
      <c r="H55" s="109"/>
    </row>
    <row r="56" spans="1:8" s="131" customFormat="1" ht="23.25" x14ac:dyDescent="0.35">
      <c r="A56" s="108"/>
      <c r="B56" s="109" t="str">
        <f>'Assessment Tool'!A44</f>
        <v>3. INFORMATION (90 Pts)</v>
      </c>
      <c r="C56" s="109"/>
      <c r="D56" s="109"/>
      <c r="E56" s="109"/>
      <c r="F56" s="109"/>
      <c r="G56" s="109"/>
      <c r="H56" s="109"/>
    </row>
    <row r="57" spans="1:8" s="131" customFormat="1" ht="23.25" customHeight="1" x14ac:dyDescent="0.35">
      <c r="A57" s="109"/>
      <c r="B57" s="110">
        <v>3.1</v>
      </c>
      <c r="C57" s="215" t="s">
        <v>238</v>
      </c>
      <c r="D57" s="215"/>
      <c r="E57" s="112">
        <v>90</v>
      </c>
      <c r="F57" s="113">
        <f>'Assessment Tool'!G52</f>
        <v>0</v>
      </c>
      <c r="G57" s="109"/>
      <c r="H57" s="114">
        <f>ROUND(F57/E57,2)</f>
        <v>0</v>
      </c>
    </row>
    <row r="58" spans="1:8" s="131" customFormat="1" ht="24" thickBot="1" x14ac:dyDescent="0.4">
      <c r="A58" s="109"/>
      <c r="B58" s="128"/>
      <c r="C58" s="216"/>
      <c r="D58" s="216"/>
      <c r="E58" s="126"/>
      <c r="F58" s="132"/>
      <c r="G58" s="128"/>
      <c r="H58" s="129"/>
    </row>
    <row r="59" spans="1:8" s="139" customFormat="1" ht="24" thickTop="1" x14ac:dyDescent="0.35">
      <c r="A59" s="108"/>
      <c r="B59" s="108"/>
      <c r="C59" s="108"/>
      <c r="D59" s="118" t="s">
        <v>232</v>
      </c>
      <c r="E59" s="118">
        <f>SUM(E57:E58)</f>
        <v>90</v>
      </c>
      <c r="F59" s="119">
        <f>SUM(F57:F58)</f>
        <v>0</v>
      </c>
      <c r="G59" s="108"/>
      <c r="H59" s="140">
        <f>ROUND(F59/E59,2)</f>
        <v>0</v>
      </c>
    </row>
    <row r="60" spans="1:8" ht="23.25" x14ac:dyDescent="0.35">
      <c r="A60" s="53"/>
      <c r="B60" s="53"/>
      <c r="C60" s="53"/>
      <c r="D60" s="53"/>
      <c r="E60" s="53"/>
      <c r="F60" s="53"/>
      <c r="G60" s="53"/>
      <c r="H60" s="53"/>
    </row>
    <row r="61" spans="1:8" s="131" customFormat="1" ht="23.25" x14ac:dyDescent="0.35">
      <c r="A61" s="135"/>
      <c r="B61" s="109" t="str">
        <f>'Assessment Tool'!A54</f>
        <v>4. Customers (110 Pts)</v>
      </c>
      <c r="C61" s="109"/>
      <c r="D61" s="109"/>
      <c r="E61" s="109"/>
      <c r="F61" s="109"/>
      <c r="G61" s="109"/>
      <c r="H61" s="109"/>
    </row>
    <row r="62" spans="1:8" s="131" customFormat="1" ht="23.25" x14ac:dyDescent="0.35">
      <c r="A62" s="109"/>
      <c r="B62" s="110">
        <v>4.0999999999999996</v>
      </c>
      <c r="C62" s="109" t="s">
        <v>239</v>
      </c>
      <c r="D62" s="109"/>
      <c r="E62" s="112">
        <v>40</v>
      </c>
      <c r="F62" s="113">
        <f>'Assessment Tool'!G61</f>
        <v>29.999999999999996</v>
      </c>
      <c r="G62" s="109"/>
      <c r="H62" s="114">
        <f>ROUND(F62/E62,2)</f>
        <v>0.75</v>
      </c>
    </row>
    <row r="63" spans="1:8" s="131" customFormat="1" ht="23.25" customHeight="1" x14ac:dyDescent="0.35">
      <c r="A63" s="109"/>
      <c r="B63" s="109">
        <v>4.2</v>
      </c>
      <c r="C63" s="215" t="s">
        <v>240</v>
      </c>
      <c r="D63" s="215"/>
      <c r="E63" s="116">
        <v>70</v>
      </c>
      <c r="F63" s="117">
        <f>'Assessment Tool'!G68</f>
        <v>0</v>
      </c>
      <c r="G63" s="109"/>
      <c r="H63" s="114">
        <f>ROUND(F63/E63,2)</f>
        <v>0</v>
      </c>
    </row>
    <row r="64" spans="1:8" s="131" customFormat="1" ht="24" thickBot="1" x14ac:dyDescent="0.4">
      <c r="A64" s="109"/>
      <c r="B64" s="128"/>
      <c r="C64" s="216"/>
      <c r="D64" s="216"/>
      <c r="E64" s="126"/>
      <c r="F64" s="132"/>
      <c r="G64" s="128"/>
      <c r="H64" s="129"/>
    </row>
    <row r="65" spans="1:8" s="139" customFormat="1" ht="24" thickTop="1" x14ac:dyDescent="0.35">
      <c r="A65" s="108"/>
      <c r="B65" s="108"/>
      <c r="C65" s="108"/>
      <c r="D65" s="118" t="s">
        <v>232</v>
      </c>
      <c r="E65" s="118">
        <f>SUM(E62:E63)</f>
        <v>110</v>
      </c>
      <c r="F65" s="119">
        <f>SUM(F62:F63)</f>
        <v>29.999999999999996</v>
      </c>
      <c r="G65" s="108"/>
      <c r="H65" s="140">
        <f>ROUND(F65/E65,2)</f>
        <v>0.27</v>
      </c>
    </row>
    <row r="66" spans="1:8" s="131" customFormat="1" ht="23.25" x14ac:dyDescent="0.35">
      <c r="A66" s="109"/>
      <c r="B66" s="109"/>
      <c r="C66" s="109"/>
      <c r="D66" s="109"/>
      <c r="E66" s="109"/>
      <c r="F66" s="109"/>
      <c r="G66" s="109"/>
      <c r="H66" s="109"/>
    </row>
    <row r="67" spans="1:8" s="131" customFormat="1" ht="23.25" x14ac:dyDescent="0.35">
      <c r="A67" s="108"/>
      <c r="B67" s="109" t="str">
        <f>'Assessment Tool'!A70</f>
        <v>5. PEOPLE (120 Pts)</v>
      </c>
      <c r="C67" s="109"/>
      <c r="D67" s="109"/>
      <c r="E67" s="109"/>
      <c r="F67" s="109"/>
      <c r="G67" s="109"/>
      <c r="H67" s="109"/>
    </row>
    <row r="68" spans="1:8" s="131" customFormat="1" ht="23.25" x14ac:dyDescent="0.35">
      <c r="A68" s="109"/>
      <c r="B68" s="110">
        <v>5.0999999999999996</v>
      </c>
      <c r="C68" s="109" t="s">
        <v>241</v>
      </c>
      <c r="D68" s="109"/>
      <c r="E68" s="112">
        <v>25</v>
      </c>
      <c r="F68" s="113">
        <f>'Assessment Tool'!G73</f>
        <v>0</v>
      </c>
      <c r="G68" s="109"/>
      <c r="H68" s="114">
        <f t="shared" ref="H68:H73" si="0">ROUND(F68/E68,2)</f>
        <v>0</v>
      </c>
    </row>
    <row r="69" spans="1:8" s="131" customFormat="1" ht="23.25" x14ac:dyDescent="0.35">
      <c r="A69" s="109"/>
      <c r="B69" s="109">
        <v>5.2</v>
      </c>
      <c r="C69" s="109" t="s">
        <v>242</v>
      </c>
      <c r="D69" s="109"/>
      <c r="E69" s="116">
        <v>30</v>
      </c>
      <c r="F69" s="117">
        <f>'Assessment Tool'!G78</f>
        <v>0</v>
      </c>
      <c r="G69" s="109"/>
      <c r="H69" s="114">
        <f t="shared" si="0"/>
        <v>0</v>
      </c>
    </row>
    <row r="70" spans="1:8" s="131" customFormat="1" ht="23.25" x14ac:dyDescent="0.35">
      <c r="A70" s="109"/>
      <c r="B70" s="110">
        <v>5.3</v>
      </c>
      <c r="C70" s="109" t="s">
        <v>243</v>
      </c>
      <c r="D70" s="109"/>
      <c r="E70" s="116">
        <v>30</v>
      </c>
      <c r="F70" s="117">
        <f>'Assessment Tool'!G83</f>
        <v>0</v>
      </c>
      <c r="G70" s="109"/>
      <c r="H70" s="114">
        <f t="shared" si="0"/>
        <v>0</v>
      </c>
    </row>
    <row r="71" spans="1:8" s="131" customFormat="1" ht="45.75" customHeight="1" x14ac:dyDescent="0.35">
      <c r="A71" s="109"/>
      <c r="B71" s="141">
        <v>5.4</v>
      </c>
      <c r="C71" s="215" t="s">
        <v>244</v>
      </c>
      <c r="D71" s="215"/>
      <c r="E71" s="142">
        <v>20</v>
      </c>
      <c r="F71" s="143">
        <f>'Assessment Tool'!G88</f>
        <v>0</v>
      </c>
      <c r="G71" s="141"/>
      <c r="H71" s="144">
        <f t="shared" si="0"/>
        <v>0</v>
      </c>
    </row>
    <row r="72" spans="1:8" s="131" customFormat="1" ht="24" thickBot="1" x14ac:dyDescent="0.4">
      <c r="A72" s="109"/>
      <c r="B72" s="123">
        <v>5.5</v>
      </c>
      <c r="C72" s="128" t="s">
        <v>245</v>
      </c>
      <c r="D72" s="128"/>
      <c r="E72" s="126">
        <v>15</v>
      </c>
      <c r="F72" s="127">
        <f>'Assessment Tool'!G93</f>
        <v>0</v>
      </c>
      <c r="G72" s="128"/>
      <c r="H72" s="129">
        <f t="shared" si="0"/>
        <v>0</v>
      </c>
    </row>
    <row r="73" spans="1:8" s="131" customFormat="1" ht="24" thickTop="1" x14ac:dyDescent="0.35">
      <c r="A73" s="109"/>
      <c r="B73" s="108"/>
      <c r="C73" s="108"/>
      <c r="D73" s="118" t="s">
        <v>232</v>
      </c>
      <c r="E73" s="118">
        <f>SUM(E68:E72)</f>
        <v>120</v>
      </c>
      <c r="F73" s="119">
        <f>SUM(F68:F72)</f>
        <v>0</v>
      </c>
      <c r="G73" s="109"/>
      <c r="H73" s="140">
        <f t="shared" si="0"/>
        <v>0</v>
      </c>
    </row>
    <row r="74" spans="1:8" s="131" customFormat="1" ht="23.25" x14ac:dyDescent="0.35">
      <c r="A74" s="109"/>
      <c r="B74" s="109"/>
      <c r="C74" s="109"/>
      <c r="D74" s="109"/>
      <c r="E74" s="109"/>
      <c r="F74" s="109"/>
      <c r="G74" s="109"/>
      <c r="H74" s="109"/>
    </row>
    <row r="75" spans="1:8" s="134" customFormat="1" ht="23.25" x14ac:dyDescent="0.35">
      <c r="A75" s="108"/>
      <c r="B75" s="109" t="str">
        <f>'Assessment Tool'!A95</f>
        <v>6. Process (90 Pts)</v>
      </c>
      <c r="C75" s="109"/>
      <c r="D75" s="109"/>
      <c r="E75" s="109"/>
      <c r="F75" s="109"/>
      <c r="G75" s="109"/>
      <c r="H75" s="109"/>
    </row>
    <row r="76" spans="1:8" s="134" customFormat="1" ht="23.25" x14ac:dyDescent="0.35">
      <c r="A76" s="109"/>
      <c r="B76" s="134">
        <v>6.1</v>
      </c>
      <c r="C76" s="110" t="s">
        <v>246</v>
      </c>
      <c r="D76" s="109"/>
      <c r="E76" s="112">
        <v>50</v>
      </c>
      <c r="F76" s="113">
        <f>'Assessment Tool'!G103</f>
        <v>5.9523809523809517</v>
      </c>
      <c r="G76" s="109"/>
      <c r="H76" s="114">
        <f>ROUND(F76/E76,2)</f>
        <v>0.12</v>
      </c>
    </row>
    <row r="77" spans="1:8" s="134" customFormat="1" ht="24" thickBot="1" x14ac:dyDescent="0.4">
      <c r="A77" s="109"/>
      <c r="B77" s="145">
        <v>6.2</v>
      </c>
      <c r="C77" s="128" t="s">
        <v>247</v>
      </c>
      <c r="D77" s="128"/>
      <c r="E77" s="126">
        <v>40</v>
      </c>
      <c r="F77" s="127">
        <f>'Assessment Tool'!G110</f>
        <v>0</v>
      </c>
      <c r="G77" s="128"/>
      <c r="H77" s="129">
        <f>ROUND(F77/E77,2)</f>
        <v>0</v>
      </c>
    </row>
    <row r="78" spans="1:8" s="134" customFormat="1" ht="24" thickTop="1" x14ac:dyDescent="0.35">
      <c r="A78" s="109"/>
      <c r="B78" s="108"/>
      <c r="C78" s="108"/>
      <c r="D78" s="118" t="s">
        <v>232</v>
      </c>
      <c r="E78" s="118">
        <f>SUM(E76:E77)</f>
        <v>90</v>
      </c>
      <c r="F78" s="119">
        <f>SUM(F76:F77)</f>
        <v>5.9523809523809517</v>
      </c>
      <c r="G78" s="108"/>
      <c r="H78" s="140">
        <f>ROUND(F78/E78,2)</f>
        <v>7.0000000000000007E-2</v>
      </c>
    </row>
    <row r="79" spans="1:8" s="134" customFormat="1" ht="23.25" x14ac:dyDescent="0.35">
      <c r="A79" s="109"/>
      <c r="B79" s="109"/>
      <c r="C79" s="109"/>
      <c r="D79" s="109"/>
      <c r="E79" s="109"/>
      <c r="F79" s="109"/>
      <c r="G79" s="109"/>
      <c r="H79" s="109"/>
    </row>
    <row r="80" spans="1:8" s="134" customFormat="1" ht="23.25" x14ac:dyDescent="0.35">
      <c r="A80" s="108"/>
      <c r="B80" s="109" t="str">
        <f>'Assessment Tool'!A112</f>
        <v>7. Results (350 Pts)</v>
      </c>
      <c r="C80" s="109"/>
      <c r="D80" s="109"/>
      <c r="E80" s="109"/>
      <c r="F80" s="109"/>
      <c r="G80" s="109"/>
      <c r="H80" s="109"/>
    </row>
    <row r="81" spans="1:8" s="134" customFormat="1" ht="23.25" x14ac:dyDescent="0.35">
      <c r="A81" s="109"/>
      <c r="B81" s="110">
        <v>7.1</v>
      </c>
      <c r="C81" s="109" t="s">
        <v>248</v>
      </c>
      <c r="D81" s="109"/>
      <c r="E81" s="112">
        <v>85</v>
      </c>
      <c r="F81" s="113">
        <f>'Assessment Tool'!G115</f>
        <v>0</v>
      </c>
      <c r="G81" s="109"/>
      <c r="H81" s="114">
        <f>ROUND(F81/E81,2)</f>
        <v>0</v>
      </c>
    </row>
    <row r="82" spans="1:8" s="134" customFormat="1" ht="23.25" x14ac:dyDescent="0.35">
      <c r="A82" s="109"/>
      <c r="B82" s="109">
        <v>7.2</v>
      </c>
      <c r="C82" s="109" t="s">
        <v>249</v>
      </c>
      <c r="D82" s="109"/>
      <c r="E82" s="116">
        <v>95</v>
      </c>
      <c r="F82" s="117">
        <f>'Assessment Tool'!G120</f>
        <v>0</v>
      </c>
      <c r="G82" s="109"/>
      <c r="H82" s="114">
        <f>ROUND(F82/E82,2)</f>
        <v>0</v>
      </c>
    </row>
    <row r="83" spans="1:8" s="134" customFormat="1" ht="23.25" x14ac:dyDescent="0.35">
      <c r="A83" s="109"/>
      <c r="B83" s="110">
        <v>7.3</v>
      </c>
      <c r="C83" s="109" t="s">
        <v>250</v>
      </c>
      <c r="D83" s="109"/>
      <c r="E83" s="116">
        <v>85</v>
      </c>
      <c r="F83" s="117">
        <f>'Assessment Tool'!G124</f>
        <v>0</v>
      </c>
      <c r="G83" s="109"/>
      <c r="H83" s="114">
        <f>ROUND(F83/E83,2)</f>
        <v>0</v>
      </c>
    </row>
    <row r="84" spans="1:8" s="134" customFormat="1" ht="24" thickBot="1" x14ac:dyDescent="0.4">
      <c r="A84" s="109"/>
      <c r="B84" s="128">
        <v>7.4</v>
      </c>
      <c r="C84" s="128" t="s">
        <v>251</v>
      </c>
      <c r="D84" s="128"/>
      <c r="E84" s="126">
        <v>85</v>
      </c>
      <c r="F84" s="127">
        <f>'Assessment Tool'!G128</f>
        <v>0</v>
      </c>
      <c r="G84" s="128"/>
      <c r="H84" s="129">
        <f>ROUND(F84/E84,2)</f>
        <v>0</v>
      </c>
    </row>
    <row r="85" spans="1:8" s="134" customFormat="1" ht="24" thickTop="1" x14ac:dyDescent="0.35">
      <c r="A85" s="109"/>
      <c r="B85" s="108"/>
      <c r="C85" s="108"/>
      <c r="D85" s="118" t="s">
        <v>232</v>
      </c>
      <c r="E85" s="118">
        <f>SUM(E81:E84)</f>
        <v>350</v>
      </c>
      <c r="F85" s="119">
        <f>SUM(F81:F84)</f>
        <v>0</v>
      </c>
      <c r="G85" s="109"/>
      <c r="H85" s="140">
        <f>ROUND(F85/E85,2)</f>
        <v>0</v>
      </c>
    </row>
    <row r="86" spans="1:8" s="131" customFormat="1" ht="150.75" customHeight="1" x14ac:dyDescent="0.35">
      <c r="A86" s="109"/>
      <c r="B86" s="108"/>
      <c r="C86" s="108"/>
      <c r="D86" s="108"/>
      <c r="E86" s="118"/>
      <c r="F86" s="136"/>
      <c r="G86" s="109"/>
      <c r="H86" s="114"/>
    </row>
    <row r="87" spans="1:8" ht="409.6" customHeight="1" x14ac:dyDescent="0.35">
      <c r="A87" s="53"/>
      <c r="B87" s="53"/>
      <c r="C87" s="53"/>
      <c r="D87" s="53"/>
      <c r="E87" s="53"/>
      <c r="F87" s="53"/>
      <c r="G87" s="53"/>
      <c r="H87" s="53"/>
    </row>
    <row r="88" spans="1:8" ht="140.25" customHeight="1" x14ac:dyDescent="0.35">
      <c r="A88" s="49"/>
      <c r="B88" s="49"/>
      <c r="C88" s="49"/>
      <c r="D88" s="49"/>
      <c r="E88" s="69"/>
      <c r="F88" s="49"/>
      <c r="G88" s="49"/>
      <c r="H88" s="49"/>
    </row>
    <row r="89" spans="1:8" ht="23.25" x14ac:dyDescent="0.35">
      <c r="A89" s="49"/>
      <c r="B89" s="49"/>
      <c r="C89" s="49"/>
      <c r="D89" s="49"/>
      <c r="F89" s="49"/>
      <c r="G89" s="49"/>
      <c r="H89" s="49"/>
    </row>
  </sheetData>
  <sheetProtection password="CC6E" sheet="1" objects="1" scenarios="1" selectLockedCells="1" selectUnlockedCells="1"/>
  <mergeCells count="23">
    <mergeCell ref="E11:H11"/>
    <mergeCell ref="E12:H12"/>
    <mergeCell ref="A2:D2"/>
    <mergeCell ref="E2:H2"/>
    <mergeCell ref="A1:H1"/>
    <mergeCell ref="B7:C7"/>
    <mergeCell ref="E10:H10"/>
    <mergeCell ref="C63:D64"/>
    <mergeCell ref="B44:D44"/>
    <mergeCell ref="C71:D71"/>
    <mergeCell ref="C57:D58"/>
    <mergeCell ref="A5:H5"/>
    <mergeCell ref="E7:H8"/>
    <mergeCell ref="D7:D8"/>
    <mergeCell ref="A7:A8"/>
    <mergeCell ref="E9:H9"/>
    <mergeCell ref="F37:H37"/>
    <mergeCell ref="E13:H13"/>
    <mergeCell ref="E14:H14"/>
    <mergeCell ref="G38:H38"/>
    <mergeCell ref="G39:H39"/>
    <mergeCell ref="G40:H40"/>
    <mergeCell ref="C17:D17"/>
  </mergeCells>
  <phoneticPr fontId="0" type="noConversion"/>
  <conditionalFormatting sqref="F25">
    <cfRule type="cellIs" dxfId="8" priority="105" stopIfTrue="1" operator="between">
      <formula>$B$9</formula>
      <formula>$C$9</formula>
    </cfRule>
    <cfRule type="cellIs" dxfId="7" priority="106" stopIfTrue="1" operator="between">
      <formula>$B$10</formula>
      <formula>$C$10</formula>
    </cfRule>
    <cfRule type="cellIs" dxfId="6" priority="107" stopIfTrue="1" operator="between">
      <formula>$B$11</formula>
      <formula>$C$11</formula>
    </cfRule>
    <cfRule type="cellIs" dxfId="5" priority="108" stopIfTrue="1" operator="between">
      <formula>$B$12</formula>
      <formula>$C$12</formula>
    </cfRule>
    <cfRule type="cellIs" dxfId="4" priority="109" stopIfTrue="1" operator="between">
      <formula>$B$13</formula>
      <formula>$C$13</formula>
    </cfRule>
    <cfRule type="cellIs" dxfId="3" priority="110" stopIfTrue="1" operator="between">
      <formula>$B$14</formula>
      <formula>$C$14</formula>
    </cfRule>
  </conditionalFormatting>
  <conditionalFormatting sqref="H52:H54 H57 H62:H63 H65 H68:H73 H81:H85 H46:H49 H59 H76:H78">
    <cfRule type="cellIs" dxfId="2" priority="104" stopIfTrue="1" operator="between">
      <formula>$F$39</formula>
      <formula>$G$39</formula>
    </cfRule>
  </conditionalFormatting>
  <conditionalFormatting sqref="H52:H54 H57 H62:H63 H65 H68:H73 H81:H85 H46:H49 H59 H76:H78">
    <cfRule type="cellIs" dxfId="1" priority="90" stopIfTrue="1" operator="between">
      <formula>$F$38</formula>
      <formula>$G$38</formula>
    </cfRule>
  </conditionalFormatting>
  <conditionalFormatting sqref="H52:H54 H57 H62:H63 H65 H68:H73 H81:H85 H46:H49 H59 H76:H78">
    <cfRule type="cellIs" dxfId="0" priority="97" stopIfTrue="1" operator="between">
      <formula>$F$40</formula>
      <formula>$G$40</formula>
    </cfRule>
  </conditionalFormatting>
  <pageMargins left="0.7" right="0.7" top="0.75" bottom="0.75" header="0.3" footer="0.3"/>
  <pageSetup paperSize="9" scale="43" orientation="portrait" r:id="rId1"/>
  <headerFooter>
    <oddFooter>Page &amp;P of &amp;N</oddFooter>
  </headerFooter>
  <rowBreaks count="1" manualBreakCount="1">
    <brk id="2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Assessment Tool</vt:lpstr>
      <vt:lpstr>Summary Analysis</vt:lpstr>
      <vt:lpstr>'Assessment Tool'!Print_Titles</vt:lpstr>
      <vt:lpstr>'Summary Analysis'!Print_Titles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Rozitah Ma'al</dc:creator>
  <cp:lastModifiedBy>Administrator</cp:lastModifiedBy>
  <cp:lastPrinted>2016-08-08T07:59:17Z</cp:lastPrinted>
  <dcterms:created xsi:type="dcterms:W3CDTF">2011-01-29T04:18:26Z</dcterms:created>
  <dcterms:modified xsi:type="dcterms:W3CDTF">2016-12-23T07:38:41Z</dcterms:modified>
</cp:coreProperties>
</file>